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60" windowWidth="14130" windowHeight="5370" firstSheet="2" activeTab="2"/>
  </bookViews>
  <sheets>
    <sheet name="Team Data" sheetId="1" state="hidden" r:id="rId1"/>
    <sheet name="Round Robin Groups" sheetId="10" state="hidden" r:id="rId2"/>
    <sheet name="Round Robin" sheetId="8" r:id="rId3"/>
    <sheet name="Team Matches" sheetId="2" r:id="rId4"/>
    <sheet name="Team Matches Results Tally" sheetId="3" state="hidden" r:id="rId5"/>
    <sheet name="Tournament" sheetId="7" r:id="rId6"/>
    <sheet name="Sample Template" sheetId="5" state="hidden" r:id="rId7"/>
    <sheet name="Instructions" sheetId="6" state="hidden" r:id="rId8"/>
    <sheet name="Round Robin Score Tally" sheetId="11" state="hidden" r:id="rId9"/>
  </sheets>
  <externalReferences>
    <externalReference r:id="rId10"/>
  </externalReferences>
  <definedNames>
    <definedName name="A1Club">#REF!</definedName>
    <definedName name="A1Name">#REF!</definedName>
    <definedName name="A2Club">#REF!</definedName>
    <definedName name="A2Name">#REF!</definedName>
    <definedName name="A3Club">#REF!</definedName>
    <definedName name="A3Name">#REF!</definedName>
    <definedName name="ABE">[1]Players!#REF!</definedName>
    <definedName name="ACACIO">[1]Players!#REF!</definedName>
    <definedName name="B1Club">#REF!</definedName>
    <definedName name="B1Name">#REF!</definedName>
    <definedName name="B2Club">#REF!</definedName>
    <definedName name="B2Name">#REF!</definedName>
    <definedName name="B3Club">#REF!</definedName>
    <definedName name="B3Name">#REF!</definedName>
    <definedName name="BLAKEWAY">[1]Players!#REF!</definedName>
    <definedName name="CHENG">[1]Players!#REF!</definedName>
    <definedName name="CHENG_UW">[1]Players!#REF!</definedName>
    <definedName name="COneClub">#REF!</definedName>
    <definedName name="COneName">#REF!</definedName>
    <definedName name="CThreeClub">#REF!</definedName>
    <definedName name="CThreeName">#REF!</definedName>
    <definedName name="CTwoClub">#REF!</definedName>
    <definedName name="CTwoName">#REF!</definedName>
    <definedName name="D1Club">#REF!</definedName>
    <definedName name="D1Name">#REF!</definedName>
    <definedName name="D2Club">#REF!</definedName>
    <definedName name="D2Name">#REF!</definedName>
    <definedName name="D3Club">#REF!</definedName>
    <definedName name="D3Name">#REF!</definedName>
    <definedName name="E1Club">#REF!</definedName>
    <definedName name="E1Name">#REF!</definedName>
    <definedName name="E2Club">#REF!</definedName>
    <definedName name="E2Name">#REF!</definedName>
    <definedName name="E3Club">#REF!</definedName>
    <definedName name="E3Name">#REF!</definedName>
    <definedName name="F1Club">#REF!</definedName>
    <definedName name="F1Name">#REF!</definedName>
    <definedName name="F2Club">#REF!</definedName>
    <definedName name="F2Name">#REF!</definedName>
    <definedName name="F3Club">#REF!</definedName>
    <definedName name="F3Name">#REF!</definedName>
    <definedName name="G1Club">#REF!</definedName>
    <definedName name="G1Name">#REF!</definedName>
    <definedName name="G2Club">#REF!</definedName>
    <definedName name="G2Name">#REF!</definedName>
    <definedName name="G3Club">#REF!</definedName>
    <definedName name="G3Name">#REF!</definedName>
    <definedName name="GILLESPIE">[1]Players!#REF!</definedName>
    <definedName name="GRIFFIN">[1]Players!#REF!</definedName>
    <definedName name="GUO">[1]Players!#REF!</definedName>
    <definedName name="H1Club">#REF!</definedName>
    <definedName name="H1Name">#REF!</definedName>
    <definedName name="H2Club">#REF!</definedName>
    <definedName name="H2Name">#REF!</definedName>
    <definedName name="H3Club">#REF!</definedName>
    <definedName name="H3Name">#REF!</definedName>
    <definedName name="HONABACH">[1]Players!#REF!</definedName>
    <definedName name="HONABACK">[1]Players!#REF!</definedName>
    <definedName name="I1Club">#REF!</definedName>
    <definedName name="I1Name">#REF!</definedName>
    <definedName name="I2Club">#REF!</definedName>
    <definedName name="I2Name">#REF!</definedName>
    <definedName name="I3Club">#REF!</definedName>
    <definedName name="I3Name">#REF!</definedName>
    <definedName name="J1Club">#REF!</definedName>
    <definedName name="J1Name">#REF!</definedName>
    <definedName name="J2Club">#REF!</definedName>
    <definedName name="J2Name">#REF!</definedName>
    <definedName name="J3Club">#REF!</definedName>
    <definedName name="J3Name">#REF!</definedName>
    <definedName name="JUNG">[1]Players!#REF!</definedName>
    <definedName name="KIM">[1]Players!#REF!</definedName>
    <definedName name="KIRKMAN">[1]Players!#REF!</definedName>
    <definedName name="KIRKMAN_BEL">[1]Players!#REF!</definedName>
    <definedName name="KREUTZ">[1]Players!#REF!</definedName>
    <definedName name="KREUTZ_BEL">[1]Players!#REF!</definedName>
    <definedName name="PARK">[1]Players!#REF!</definedName>
    <definedName name="PATANA">[1]Players!#REF!</definedName>
    <definedName name="ROMERO">[1]Players!#REF!</definedName>
    <definedName name="ROMERO_UW">[1]Players!#REF!</definedName>
    <definedName name="RUIZ">[1]Players!#REF!</definedName>
    <definedName name="SMITH">[1]Players!#REF!</definedName>
    <definedName name="TAGAMI">[1]Players!#REF!</definedName>
    <definedName name="WONG">[1]Players!#REF!</definedName>
    <definedName name="WONG_HLN">[1]Players!#REF!</definedName>
    <definedName name="WONG_SCORE">'[1]Round Robin Score Tally'!#REF!</definedName>
    <definedName name="X1Club">#REF!</definedName>
    <definedName name="X1Name">#REF!</definedName>
    <definedName name="X2Club">#REF!</definedName>
    <definedName name="X2Name">#REF!</definedName>
    <definedName name="X3Club">#REF!</definedName>
    <definedName name="X3Name">#REF!</definedName>
    <definedName name="X4Club">#REF!</definedName>
    <definedName name="X4Name">#REF!</definedName>
    <definedName name="Y1Club">#REF!</definedName>
    <definedName name="Y1Name">#REF!</definedName>
    <definedName name="Y2Club">#REF!</definedName>
    <definedName name="Y2Name">#REF!</definedName>
    <definedName name="Y3Club">#REF!</definedName>
    <definedName name="Y3Name">#REF!</definedName>
    <definedName name="Y4Club">#REF!</definedName>
    <definedName name="Y4Name">#REF!</definedName>
  </definedNames>
  <calcPr calcId="145621"/>
</workbook>
</file>

<file path=xl/calcChain.xml><?xml version="1.0" encoding="utf-8"?>
<calcChain xmlns="http://schemas.openxmlformats.org/spreadsheetml/2006/main">
  <c r="G152" i="3" l="1"/>
  <c r="H152" i="3"/>
  <c r="D152" i="3"/>
  <c r="E152" i="3"/>
  <c r="F152" i="3"/>
  <c r="F194" i="2"/>
  <c r="B289" i="3"/>
  <c r="F289" i="3"/>
  <c r="I6" i="8"/>
  <c r="I7" i="8"/>
  <c r="I8" i="8"/>
  <c r="I19" i="8"/>
  <c r="C6" i="8"/>
  <c r="C11" i="8"/>
  <c r="B7" i="11"/>
  <c r="D6" i="8"/>
  <c r="H8" i="8"/>
  <c r="D11" i="8"/>
  <c r="C7" i="11"/>
  <c r="E6" i="8"/>
  <c r="G8" i="8"/>
  <c r="E11" i="8"/>
  <c r="D7" i="11"/>
  <c r="E7" i="11"/>
  <c r="F7" i="11"/>
  <c r="G7" i="11"/>
  <c r="F8" i="11"/>
  <c r="G8" i="11"/>
  <c r="F9" i="11"/>
  <c r="G9" i="11"/>
  <c r="H7" i="11"/>
  <c r="J11" i="8"/>
  <c r="H8" i="11"/>
  <c r="J12" i="8"/>
  <c r="H9" i="11"/>
  <c r="J13" i="8"/>
  <c r="I20" i="8"/>
  <c r="I21" i="8"/>
  <c r="C19" i="8"/>
  <c r="C24" i="8"/>
  <c r="B15" i="11"/>
  <c r="D19" i="8"/>
  <c r="H21" i="8"/>
  <c r="D24" i="8"/>
  <c r="C15" i="11"/>
  <c r="E19" i="8"/>
  <c r="G21" i="8"/>
  <c r="E24" i="8"/>
  <c r="D15" i="11"/>
  <c r="E15" i="11"/>
  <c r="F15" i="11"/>
  <c r="G15" i="11"/>
  <c r="F16" i="11"/>
  <c r="G16" i="11"/>
  <c r="F17" i="11"/>
  <c r="G17" i="11"/>
  <c r="H15" i="11"/>
  <c r="J24" i="8"/>
  <c r="H16" i="11"/>
  <c r="J25" i="8"/>
  <c r="H17" i="11"/>
  <c r="J26" i="8"/>
  <c r="I32" i="8"/>
  <c r="I33" i="8"/>
  <c r="I34" i="8"/>
  <c r="C32" i="8"/>
  <c r="C37" i="8"/>
  <c r="B23" i="11"/>
  <c r="D32" i="8"/>
  <c r="H34" i="8"/>
  <c r="D37" i="8"/>
  <c r="C23" i="11"/>
  <c r="E32" i="8"/>
  <c r="G34" i="8"/>
  <c r="E37" i="8"/>
  <c r="D23" i="11"/>
  <c r="E23" i="11"/>
  <c r="F23" i="11"/>
  <c r="G23" i="11"/>
  <c r="F24" i="11"/>
  <c r="G24" i="11"/>
  <c r="F25" i="11"/>
  <c r="G25" i="11"/>
  <c r="H23" i="11"/>
  <c r="J37" i="8"/>
  <c r="H24" i="11"/>
  <c r="J38" i="8"/>
  <c r="H25" i="11"/>
  <c r="J39" i="8"/>
  <c r="I45" i="8"/>
  <c r="I46" i="8"/>
  <c r="I47" i="8"/>
  <c r="C45" i="8"/>
  <c r="C50" i="8"/>
  <c r="B31" i="11"/>
  <c r="D45" i="8"/>
  <c r="H47" i="8"/>
  <c r="D50" i="8"/>
  <c r="C31" i="11"/>
  <c r="E45" i="8"/>
  <c r="G47" i="8"/>
  <c r="E50" i="8"/>
  <c r="D31" i="11"/>
  <c r="E31" i="11"/>
  <c r="F31" i="11"/>
  <c r="G31" i="11"/>
  <c r="F32" i="11"/>
  <c r="G32" i="11"/>
  <c r="F33" i="11"/>
  <c r="G33" i="11"/>
  <c r="H31" i="11"/>
  <c r="J50" i="8"/>
  <c r="H32" i="11"/>
  <c r="J51" i="8"/>
  <c r="H33" i="11"/>
  <c r="J52" i="8"/>
  <c r="I58" i="8"/>
  <c r="I59" i="8"/>
  <c r="I60" i="8"/>
  <c r="C58" i="8"/>
  <c r="C63" i="8"/>
  <c r="B39" i="11"/>
  <c r="D58" i="8"/>
  <c r="H60" i="8"/>
  <c r="D63" i="8"/>
  <c r="C39" i="11"/>
  <c r="E58" i="8"/>
  <c r="G60" i="8"/>
  <c r="E63" i="8"/>
  <c r="D39" i="11"/>
  <c r="E39" i="11"/>
  <c r="F39" i="11"/>
  <c r="G39" i="11"/>
  <c r="F40" i="11"/>
  <c r="G40" i="11"/>
  <c r="F41" i="11"/>
  <c r="G41" i="11"/>
  <c r="H39" i="11"/>
  <c r="J63" i="8"/>
  <c r="H40" i="11"/>
  <c r="J64" i="8"/>
  <c r="H41" i="11"/>
  <c r="J65" i="8"/>
  <c r="I71" i="8"/>
  <c r="I72" i="8"/>
  <c r="I73" i="8"/>
  <c r="C71" i="8"/>
  <c r="C76" i="8"/>
  <c r="B47" i="11"/>
  <c r="D71" i="8"/>
  <c r="H73" i="8"/>
  <c r="D76" i="8"/>
  <c r="C47" i="11"/>
  <c r="E71" i="8"/>
  <c r="G73" i="8"/>
  <c r="E76" i="8"/>
  <c r="D47" i="11"/>
  <c r="E47" i="11"/>
  <c r="F47" i="11"/>
  <c r="G47" i="11"/>
  <c r="F48" i="11"/>
  <c r="G48" i="11"/>
  <c r="F49" i="11"/>
  <c r="G49" i="11"/>
  <c r="H47" i="11"/>
  <c r="J76" i="8"/>
  <c r="H48" i="11"/>
  <c r="J77" i="8"/>
  <c r="H49" i="11"/>
  <c r="J78" i="8"/>
  <c r="I84" i="8"/>
  <c r="I85" i="8"/>
  <c r="I86" i="8"/>
  <c r="C84" i="8"/>
  <c r="C89" i="8"/>
  <c r="B55" i="11"/>
  <c r="D84" i="8"/>
  <c r="H86" i="8"/>
  <c r="D89" i="8"/>
  <c r="C55" i="11"/>
  <c r="E84" i="8"/>
  <c r="G86" i="8"/>
  <c r="E89" i="8"/>
  <c r="D55" i="11"/>
  <c r="E55" i="11"/>
  <c r="F55" i="11"/>
  <c r="G55" i="11"/>
  <c r="F56" i="11"/>
  <c r="G56" i="11"/>
  <c r="F57" i="11"/>
  <c r="G57" i="11"/>
  <c r="H55" i="11"/>
  <c r="J89" i="8"/>
  <c r="H56" i="11"/>
  <c r="J90" i="8"/>
  <c r="H57" i="11"/>
  <c r="J91" i="8"/>
  <c r="I97" i="8"/>
  <c r="I98" i="8"/>
  <c r="I99" i="8"/>
  <c r="C97" i="8"/>
  <c r="C102" i="8"/>
  <c r="B63" i="11"/>
  <c r="D97" i="8"/>
  <c r="H99" i="8"/>
  <c r="D102" i="8"/>
  <c r="C63" i="11"/>
  <c r="E97" i="8"/>
  <c r="G99" i="8"/>
  <c r="E102" i="8"/>
  <c r="D63" i="11"/>
  <c r="E63" i="11"/>
  <c r="F63" i="11"/>
  <c r="G63" i="11"/>
  <c r="F64" i="11"/>
  <c r="G64" i="11"/>
  <c r="F65" i="11"/>
  <c r="G65" i="11"/>
  <c r="H63" i="11"/>
  <c r="J102" i="8"/>
  <c r="H64" i="11"/>
  <c r="J103" i="8"/>
  <c r="H65" i="11"/>
  <c r="J104" i="8"/>
  <c r="I110" i="8"/>
  <c r="I111" i="8"/>
  <c r="I112" i="8"/>
  <c r="C110" i="8"/>
  <c r="C115" i="8"/>
  <c r="B71" i="11"/>
  <c r="D110" i="8"/>
  <c r="H112" i="8"/>
  <c r="D115" i="8"/>
  <c r="C71" i="11"/>
  <c r="E110" i="8"/>
  <c r="G112" i="8"/>
  <c r="E115" i="8"/>
  <c r="D71" i="11"/>
  <c r="E71" i="11"/>
  <c r="F71" i="11"/>
  <c r="G71" i="11"/>
  <c r="F72" i="11"/>
  <c r="G72" i="11"/>
  <c r="F73" i="11"/>
  <c r="G73" i="11"/>
  <c r="H71" i="11"/>
  <c r="J115" i="8"/>
  <c r="H72" i="11"/>
  <c r="J116" i="8"/>
  <c r="H73" i="11"/>
  <c r="J117" i="8"/>
  <c r="I123" i="8"/>
  <c r="I124" i="8"/>
  <c r="I125" i="8"/>
  <c r="C123" i="8"/>
  <c r="C128" i="8"/>
  <c r="B79" i="11"/>
  <c r="D123" i="8"/>
  <c r="H125" i="8"/>
  <c r="D128" i="8"/>
  <c r="C79" i="11"/>
  <c r="E123" i="8"/>
  <c r="G125" i="8"/>
  <c r="E128" i="8"/>
  <c r="D79" i="11"/>
  <c r="E79" i="11"/>
  <c r="F79" i="11"/>
  <c r="G79" i="11"/>
  <c r="F80" i="11"/>
  <c r="G80" i="11"/>
  <c r="F81" i="11"/>
  <c r="G81" i="11"/>
  <c r="H79" i="11"/>
  <c r="J128" i="8"/>
  <c r="H80" i="11"/>
  <c r="J129" i="8"/>
  <c r="H81" i="11"/>
  <c r="J130" i="8"/>
  <c r="I136" i="8"/>
  <c r="I137" i="8"/>
  <c r="I138" i="8"/>
  <c r="I139" i="8"/>
  <c r="C136" i="8"/>
  <c r="C139" i="8"/>
  <c r="C142" i="8"/>
  <c r="B87" i="11"/>
  <c r="D136" i="8"/>
  <c r="D139" i="8"/>
  <c r="D142" i="8"/>
  <c r="C87" i="11"/>
  <c r="E136" i="8"/>
  <c r="E139" i="8"/>
  <c r="E142" i="8"/>
  <c r="D87" i="11"/>
  <c r="E87" i="11"/>
  <c r="C143" i="8"/>
  <c r="B88" i="11"/>
  <c r="H136" i="8"/>
  <c r="H137" i="8"/>
  <c r="D143" i="8"/>
  <c r="C88" i="11"/>
  <c r="G136" i="8"/>
  <c r="G137" i="8"/>
  <c r="E143" i="8"/>
  <c r="D88" i="11"/>
  <c r="E88" i="11"/>
  <c r="C137" i="8"/>
  <c r="C138" i="8"/>
  <c r="C144" i="8"/>
  <c r="B89" i="11"/>
  <c r="D137" i="8"/>
  <c r="D138" i="8"/>
  <c r="D144" i="8"/>
  <c r="C89" i="11"/>
  <c r="E137" i="8"/>
  <c r="E138" i="8"/>
  <c r="E144" i="8"/>
  <c r="D89" i="11"/>
  <c r="E89" i="11"/>
  <c r="C145" i="8"/>
  <c r="B90" i="11"/>
  <c r="H138" i="8"/>
  <c r="H139" i="8"/>
  <c r="D145" i="8"/>
  <c r="C90" i="11"/>
  <c r="G138" i="8"/>
  <c r="G139" i="8"/>
  <c r="E145" i="8"/>
  <c r="D90" i="11"/>
  <c r="E90" i="11"/>
  <c r="F87" i="11"/>
  <c r="G87" i="11"/>
  <c r="F88" i="11"/>
  <c r="G88" i="11"/>
  <c r="F89" i="11"/>
  <c r="G89" i="11"/>
  <c r="F90" i="11"/>
  <c r="G90" i="11"/>
  <c r="H87" i="11"/>
  <c r="J142" i="8"/>
  <c r="H88" i="11"/>
  <c r="J143" i="8"/>
  <c r="H89" i="11"/>
  <c r="J144" i="8"/>
  <c r="H90" i="11"/>
  <c r="J145" i="8"/>
  <c r="I151" i="8"/>
  <c r="I152" i="8"/>
  <c r="I153" i="8"/>
  <c r="I154" i="8"/>
  <c r="C151" i="8"/>
  <c r="C154" i="8"/>
  <c r="C157" i="8"/>
  <c r="B96" i="11"/>
  <c r="D151" i="8"/>
  <c r="D154" i="8"/>
  <c r="D157" i="8"/>
  <c r="C96" i="11"/>
  <c r="E151" i="8"/>
  <c r="E154" i="8"/>
  <c r="E157" i="8"/>
  <c r="D96" i="11"/>
  <c r="E96" i="11"/>
  <c r="C158" i="8"/>
  <c r="B97" i="11"/>
  <c r="H151" i="8"/>
  <c r="H152" i="8"/>
  <c r="D158" i="8"/>
  <c r="C97" i="11"/>
  <c r="G151" i="8"/>
  <c r="G152" i="8"/>
  <c r="E158" i="8"/>
  <c r="D97" i="11"/>
  <c r="E97" i="11"/>
  <c r="C152" i="8"/>
  <c r="C153" i="8"/>
  <c r="C159" i="8"/>
  <c r="B98" i="11"/>
  <c r="D152" i="8"/>
  <c r="D153" i="8"/>
  <c r="D159" i="8"/>
  <c r="C98" i="11"/>
  <c r="E152" i="8"/>
  <c r="E153" i="8"/>
  <c r="E159" i="8"/>
  <c r="D98" i="11"/>
  <c r="E98" i="11"/>
  <c r="C160" i="8"/>
  <c r="B99" i="11"/>
  <c r="H153" i="8"/>
  <c r="H154" i="8"/>
  <c r="D160" i="8"/>
  <c r="C99" i="11"/>
  <c r="G153" i="8"/>
  <c r="G154" i="8"/>
  <c r="E160" i="8"/>
  <c r="D99" i="11"/>
  <c r="E99" i="11"/>
  <c r="F96" i="11"/>
  <c r="G96" i="11"/>
  <c r="F97" i="11"/>
  <c r="G97" i="11"/>
  <c r="F98" i="11"/>
  <c r="G98" i="11"/>
  <c r="F99" i="11"/>
  <c r="G99" i="11"/>
  <c r="H96" i="11"/>
  <c r="J157" i="8"/>
  <c r="H97" i="11"/>
  <c r="J158" i="8"/>
  <c r="H98" i="11"/>
  <c r="J159" i="8"/>
  <c r="H99" i="11"/>
  <c r="J160" i="8"/>
  <c r="I166" i="8"/>
  <c r="I167" i="8"/>
  <c r="I168" i="8"/>
  <c r="I169" i="8"/>
  <c r="C166" i="8"/>
  <c r="C169" i="8"/>
  <c r="C172" i="8"/>
  <c r="B105" i="11"/>
  <c r="D166" i="8"/>
  <c r="D169" i="8"/>
  <c r="D172" i="8"/>
  <c r="C105" i="11"/>
  <c r="E166" i="8"/>
  <c r="E169" i="8"/>
  <c r="E172" i="8"/>
  <c r="D105" i="11"/>
  <c r="E105" i="11"/>
  <c r="C173" i="8"/>
  <c r="B106" i="11"/>
  <c r="H166" i="8"/>
  <c r="H167" i="8"/>
  <c r="D173" i="8"/>
  <c r="C106" i="11"/>
  <c r="G166" i="8"/>
  <c r="G167" i="8"/>
  <c r="E173" i="8"/>
  <c r="D106" i="11"/>
  <c r="E106" i="11"/>
  <c r="C167" i="8"/>
  <c r="C168" i="8"/>
  <c r="C174" i="8"/>
  <c r="B107" i="11"/>
  <c r="D167" i="8"/>
  <c r="D168" i="8"/>
  <c r="D174" i="8"/>
  <c r="C107" i="11"/>
  <c r="E167" i="8"/>
  <c r="E168" i="8"/>
  <c r="E174" i="8"/>
  <c r="D107" i="11"/>
  <c r="E107" i="11"/>
  <c r="C175" i="8"/>
  <c r="B108" i="11"/>
  <c r="H168" i="8"/>
  <c r="H169" i="8"/>
  <c r="D175" i="8"/>
  <c r="C108" i="11"/>
  <c r="G168" i="8"/>
  <c r="G169" i="8"/>
  <c r="E175" i="8"/>
  <c r="D108" i="11"/>
  <c r="E108" i="11"/>
  <c r="F105" i="11"/>
  <c r="G105" i="11"/>
  <c r="F106" i="11"/>
  <c r="G106" i="11"/>
  <c r="F107" i="11"/>
  <c r="G107" i="11"/>
  <c r="F108" i="11"/>
  <c r="G108" i="11"/>
  <c r="H105" i="11"/>
  <c r="J172" i="8"/>
  <c r="H106" i="11"/>
  <c r="J173" i="8"/>
  <c r="H107" i="11"/>
  <c r="J174" i="8"/>
  <c r="H108" i="11"/>
  <c r="J175" i="8"/>
  <c r="I181" i="8"/>
  <c r="I182" i="8"/>
  <c r="I183" i="8"/>
  <c r="I184" i="8"/>
  <c r="C181" i="8"/>
  <c r="C184" i="8"/>
  <c r="C187" i="8"/>
  <c r="B114" i="11"/>
  <c r="D181" i="8"/>
  <c r="D184" i="8"/>
  <c r="D187" i="8"/>
  <c r="C114" i="11"/>
  <c r="E181" i="8"/>
  <c r="E184" i="8"/>
  <c r="E187" i="8"/>
  <c r="D114" i="11"/>
  <c r="E114" i="11"/>
  <c r="C188" i="8"/>
  <c r="B115" i="11"/>
  <c r="H181" i="8"/>
  <c r="H182" i="8"/>
  <c r="D188" i="8"/>
  <c r="C115" i="11"/>
  <c r="G181" i="8"/>
  <c r="G182" i="8"/>
  <c r="E188" i="8"/>
  <c r="D115" i="11"/>
  <c r="E115" i="11"/>
  <c r="C182" i="8"/>
  <c r="C183" i="8"/>
  <c r="C189" i="8"/>
  <c r="B116" i="11"/>
  <c r="D182" i="8"/>
  <c r="D183" i="8"/>
  <c r="D189" i="8"/>
  <c r="C116" i="11"/>
  <c r="E182" i="8"/>
  <c r="E183" i="8"/>
  <c r="E189" i="8"/>
  <c r="D116" i="11"/>
  <c r="E116" i="11"/>
  <c r="C190" i="8"/>
  <c r="B117" i="11"/>
  <c r="H183" i="8"/>
  <c r="H184" i="8"/>
  <c r="D190" i="8"/>
  <c r="C117" i="11"/>
  <c r="G183" i="8"/>
  <c r="G184" i="8"/>
  <c r="E190" i="8"/>
  <c r="D117" i="11"/>
  <c r="E117" i="11"/>
  <c r="F114" i="11"/>
  <c r="G114" i="11"/>
  <c r="F115" i="11"/>
  <c r="G115" i="11"/>
  <c r="F116" i="11"/>
  <c r="G116" i="11"/>
  <c r="F117" i="11"/>
  <c r="G117" i="11"/>
  <c r="H114" i="11"/>
  <c r="J187" i="8"/>
  <c r="H115" i="11"/>
  <c r="J188" i="8"/>
  <c r="H116" i="11"/>
  <c r="J189" i="8"/>
  <c r="H117" i="11"/>
  <c r="J190" i="8"/>
  <c r="B276" i="3"/>
  <c r="F276" i="3"/>
  <c r="B263" i="3"/>
  <c r="F263" i="3"/>
  <c r="B250" i="3"/>
  <c r="F250" i="3"/>
  <c r="B237" i="3"/>
  <c r="F237" i="3"/>
  <c r="F13" i="3"/>
  <c r="F26" i="3"/>
  <c r="F39" i="3"/>
  <c r="F52" i="3"/>
  <c r="B13" i="3"/>
  <c r="B52" i="3"/>
  <c r="D4" i="3"/>
  <c r="E4" i="3"/>
  <c r="G4" i="3"/>
  <c r="H4" i="3"/>
  <c r="B4" i="3"/>
  <c r="D5" i="3"/>
  <c r="E5" i="3"/>
  <c r="G5" i="3"/>
  <c r="H5" i="3"/>
  <c r="B5" i="3"/>
  <c r="D6" i="3"/>
  <c r="E6" i="3"/>
  <c r="G6" i="3"/>
  <c r="H6" i="3"/>
  <c r="B6" i="3"/>
  <c r="D7" i="3"/>
  <c r="E7" i="3"/>
  <c r="G7" i="3"/>
  <c r="H7" i="3"/>
  <c r="B7" i="3"/>
  <c r="D8" i="3"/>
  <c r="E8" i="3"/>
  <c r="G8" i="3"/>
  <c r="H8" i="3"/>
  <c r="B8" i="3"/>
  <c r="B9" i="3"/>
  <c r="C13" i="3"/>
  <c r="D44" i="3"/>
  <c r="E44" i="3"/>
  <c r="G44" i="3"/>
  <c r="H44" i="3"/>
  <c r="B44" i="3"/>
  <c r="D45" i="3"/>
  <c r="E45" i="3"/>
  <c r="G45" i="3"/>
  <c r="H45" i="3"/>
  <c r="B45" i="3"/>
  <c r="D46" i="3"/>
  <c r="E46" i="3"/>
  <c r="G46" i="3"/>
  <c r="H46" i="3"/>
  <c r="B46" i="3"/>
  <c r="D47" i="3"/>
  <c r="E47" i="3"/>
  <c r="G47" i="3"/>
  <c r="H47" i="3"/>
  <c r="B47" i="3"/>
  <c r="D48" i="3"/>
  <c r="E48" i="3"/>
  <c r="G48" i="3"/>
  <c r="H48" i="3"/>
  <c r="B48" i="3"/>
  <c r="B49" i="3"/>
  <c r="C52" i="3"/>
  <c r="D9" i="3"/>
  <c r="E9" i="3"/>
  <c r="D13" i="3"/>
  <c r="D49" i="3"/>
  <c r="E49" i="3"/>
  <c r="D52" i="3"/>
  <c r="I4" i="3"/>
  <c r="I5" i="3"/>
  <c r="I6" i="3"/>
  <c r="I7" i="3"/>
  <c r="I8" i="3"/>
  <c r="I9" i="3"/>
  <c r="G13" i="3"/>
  <c r="G18" i="3"/>
  <c r="H18" i="3"/>
  <c r="D18" i="3"/>
  <c r="E18" i="3"/>
  <c r="I18" i="3"/>
  <c r="G19" i="3"/>
  <c r="H19" i="3"/>
  <c r="D19" i="3"/>
  <c r="E19" i="3"/>
  <c r="I19" i="3"/>
  <c r="G20" i="3"/>
  <c r="H20" i="3"/>
  <c r="D20" i="3"/>
  <c r="E20" i="3"/>
  <c r="I20" i="3"/>
  <c r="G21" i="3"/>
  <c r="H21" i="3"/>
  <c r="D21" i="3"/>
  <c r="E21" i="3"/>
  <c r="I21" i="3"/>
  <c r="G22" i="3"/>
  <c r="H22" i="3"/>
  <c r="D22" i="3"/>
  <c r="E22" i="3"/>
  <c r="I22" i="3"/>
  <c r="I23" i="3"/>
  <c r="G26" i="3"/>
  <c r="G9" i="3"/>
  <c r="H9" i="3"/>
  <c r="H13" i="3"/>
  <c r="G23" i="3"/>
  <c r="H23" i="3"/>
  <c r="H26" i="3"/>
  <c r="B26" i="3"/>
  <c r="B39" i="3"/>
  <c r="B18" i="3"/>
  <c r="B19" i="3"/>
  <c r="B20" i="3"/>
  <c r="B21" i="3"/>
  <c r="B22" i="3"/>
  <c r="B23" i="3"/>
  <c r="C26" i="3"/>
  <c r="D31" i="3"/>
  <c r="E31" i="3"/>
  <c r="G31" i="3"/>
  <c r="H31" i="3"/>
  <c r="B31" i="3"/>
  <c r="D32" i="3"/>
  <c r="E32" i="3"/>
  <c r="G32" i="3"/>
  <c r="H32" i="3"/>
  <c r="B32" i="3"/>
  <c r="D33" i="3"/>
  <c r="E33" i="3"/>
  <c r="G33" i="3"/>
  <c r="H33" i="3"/>
  <c r="B33" i="3"/>
  <c r="D34" i="3"/>
  <c r="E34" i="3"/>
  <c r="G34" i="3"/>
  <c r="H34" i="3"/>
  <c r="B34" i="3"/>
  <c r="D35" i="3"/>
  <c r="E35" i="3"/>
  <c r="G35" i="3"/>
  <c r="H35" i="3"/>
  <c r="B35" i="3"/>
  <c r="B36" i="3"/>
  <c r="C39" i="3"/>
  <c r="D23" i="3"/>
  <c r="E23" i="3"/>
  <c r="D26" i="3"/>
  <c r="D36" i="3"/>
  <c r="E36" i="3"/>
  <c r="D39" i="3"/>
  <c r="I31" i="3"/>
  <c r="I32" i="3"/>
  <c r="I33" i="3"/>
  <c r="I34" i="3"/>
  <c r="I35" i="3"/>
  <c r="I36" i="3"/>
  <c r="G39" i="3"/>
  <c r="I44" i="3"/>
  <c r="I45" i="3"/>
  <c r="I46" i="3"/>
  <c r="I47" i="3"/>
  <c r="I48" i="3"/>
  <c r="I49" i="3"/>
  <c r="G52" i="3"/>
  <c r="G36" i="3"/>
  <c r="H36" i="3"/>
  <c r="H39" i="3"/>
  <c r="G49" i="3"/>
  <c r="H49" i="3"/>
  <c r="H52" i="3"/>
  <c r="F65" i="3"/>
  <c r="F78" i="3"/>
  <c r="F91" i="3"/>
  <c r="F104" i="3"/>
  <c r="B65" i="3"/>
  <c r="B104" i="3"/>
  <c r="D57" i="3"/>
  <c r="E57" i="3"/>
  <c r="G57" i="3"/>
  <c r="H57" i="3"/>
  <c r="B57" i="3"/>
  <c r="D58" i="3"/>
  <c r="E58" i="3"/>
  <c r="G58" i="3"/>
  <c r="H58" i="3"/>
  <c r="B58" i="3"/>
  <c r="D59" i="3"/>
  <c r="E59" i="3"/>
  <c r="G59" i="3"/>
  <c r="H59" i="3"/>
  <c r="B59" i="3"/>
  <c r="D60" i="3"/>
  <c r="E60" i="3"/>
  <c r="G60" i="3"/>
  <c r="H60" i="3"/>
  <c r="B60" i="3"/>
  <c r="D61" i="3"/>
  <c r="E61" i="3"/>
  <c r="G61" i="3"/>
  <c r="H61" i="3"/>
  <c r="B61" i="3"/>
  <c r="B62" i="3"/>
  <c r="C65" i="3"/>
  <c r="D96" i="3"/>
  <c r="E96" i="3"/>
  <c r="G96" i="3"/>
  <c r="H96" i="3"/>
  <c r="B96" i="3"/>
  <c r="D97" i="3"/>
  <c r="E97" i="3"/>
  <c r="G97" i="3"/>
  <c r="H97" i="3"/>
  <c r="B97" i="3"/>
  <c r="D98" i="3"/>
  <c r="E98" i="3"/>
  <c r="G98" i="3"/>
  <c r="H98" i="3"/>
  <c r="B98" i="3"/>
  <c r="D99" i="3"/>
  <c r="E99" i="3"/>
  <c r="G99" i="3"/>
  <c r="H99" i="3"/>
  <c r="B99" i="3"/>
  <c r="D100" i="3"/>
  <c r="E100" i="3"/>
  <c r="G100" i="3"/>
  <c r="H100" i="3"/>
  <c r="B100" i="3"/>
  <c r="B101" i="3"/>
  <c r="C104" i="3"/>
  <c r="D62" i="3"/>
  <c r="E62" i="3"/>
  <c r="D65" i="3"/>
  <c r="D101" i="3"/>
  <c r="E101" i="3"/>
  <c r="D104" i="3"/>
  <c r="I57" i="3"/>
  <c r="I58" i="3"/>
  <c r="I59" i="3"/>
  <c r="I60" i="3"/>
  <c r="I61" i="3"/>
  <c r="I62" i="3"/>
  <c r="G65" i="3"/>
  <c r="G70" i="3"/>
  <c r="H70" i="3"/>
  <c r="D70" i="3"/>
  <c r="E70" i="3"/>
  <c r="I70" i="3"/>
  <c r="G71" i="3"/>
  <c r="H71" i="3"/>
  <c r="D71" i="3"/>
  <c r="E71" i="3"/>
  <c r="I71" i="3"/>
  <c r="G72" i="3"/>
  <c r="H72" i="3"/>
  <c r="D72" i="3"/>
  <c r="E72" i="3"/>
  <c r="I72" i="3"/>
  <c r="G73" i="3"/>
  <c r="H73" i="3"/>
  <c r="D73" i="3"/>
  <c r="E73" i="3"/>
  <c r="I73" i="3"/>
  <c r="G74" i="3"/>
  <c r="H74" i="3"/>
  <c r="D74" i="3"/>
  <c r="E74" i="3"/>
  <c r="I74" i="3"/>
  <c r="I75" i="3"/>
  <c r="G78" i="3"/>
  <c r="G62" i="3"/>
  <c r="H62" i="3"/>
  <c r="H65" i="3"/>
  <c r="G75" i="3"/>
  <c r="H75" i="3"/>
  <c r="H78" i="3"/>
  <c r="B78" i="3"/>
  <c r="B91" i="3"/>
  <c r="B70" i="3"/>
  <c r="B71" i="3"/>
  <c r="B72" i="3"/>
  <c r="B73" i="3"/>
  <c r="B74" i="3"/>
  <c r="B75" i="3"/>
  <c r="C78" i="3"/>
  <c r="D83" i="3"/>
  <c r="E83" i="3"/>
  <c r="G83" i="3"/>
  <c r="H83" i="3"/>
  <c r="B83" i="3"/>
  <c r="D84" i="3"/>
  <c r="E84" i="3"/>
  <c r="G84" i="3"/>
  <c r="H84" i="3"/>
  <c r="B84" i="3"/>
  <c r="D85" i="3"/>
  <c r="E85" i="3"/>
  <c r="G85" i="3"/>
  <c r="H85" i="3"/>
  <c r="B85" i="3"/>
  <c r="D86" i="3"/>
  <c r="E86" i="3"/>
  <c r="G86" i="3"/>
  <c r="H86" i="3"/>
  <c r="B86" i="3"/>
  <c r="D87" i="3"/>
  <c r="E87" i="3"/>
  <c r="G87" i="3"/>
  <c r="H87" i="3"/>
  <c r="B87" i="3"/>
  <c r="B88" i="3"/>
  <c r="C91" i="3"/>
  <c r="D75" i="3"/>
  <c r="E75" i="3"/>
  <c r="D78" i="3"/>
  <c r="D88" i="3"/>
  <c r="E88" i="3"/>
  <c r="D91" i="3"/>
  <c r="I83" i="3"/>
  <c r="I84" i="3"/>
  <c r="I85" i="3"/>
  <c r="I86" i="3"/>
  <c r="I87" i="3"/>
  <c r="I88" i="3"/>
  <c r="G91" i="3"/>
  <c r="I96" i="3"/>
  <c r="I97" i="3"/>
  <c r="I98" i="3"/>
  <c r="I99" i="3"/>
  <c r="I100" i="3"/>
  <c r="I101" i="3"/>
  <c r="G104" i="3"/>
  <c r="G88" i="3"/>
  <c r="H88" i="3"/>
  <c r="H91" i="3"/>
  <c r="G101" i="3"/>
  <c r="H101" i="3"/>
  <c r="H104" i="3"/>
  <c r="F117" i="3"/>
  <c r="F130" i="3"/>
  <c r="F143" i="3"/>
  <c r="F159" i="3"/>
  <c r="B117" i="3"/>
  <c r="B159" i="3"/>
  <c r="D109" i="3"/>
  <c r="E109" i="3"/>
  <c r="G109" i="3"/>
  <c r="H109" i="3"/>
  <c r="B109" i="3"/>
  <c r="D110" i="3"/>
  <c r="E110" i="3"/>
  <c r="G110" i="3"/>
  <c r="H110" i="3"/>
  <c r="B110" i="3"/>
  <c r="D111" i="3"/>
  <c r="E111" i="3"/>
  <c r="G111" i="3"/>
  <c r="H111" i="3"/>
  <c r="B111" i="3"/>
  <c r="D112" i="3"/>
  <c r="E112" i="3"/>
  <c r="G112" i="3"/>
  <c r="H112" i="3"/>
  <c r="B112" i="3"/>
  <c r="D113" i="3"/>
  <c r="E113" i="3"/>
  <c r="G113" i="3"/>
  <c r="H113" i="3"/>
  <c r="B113" i="3"/>
  <c r="B114" i="3"/>
  <c r="C117" i="3"/>
  <c r="D148" i="3"/>
  <c r="E148" i="3"/>
  <c r="G148" i="3"/>
  <c r="H148" i="3"/>
  <c r="B148" i="3"/>
  <c r="D149" i="3"/>
  <c r="E149" i="3"/>
  <c r="G149" i="3"/>
  <c r="H149" i="3"/>
  <c r="B149" i="3"/>
  <c r="D150" i="3"/>
  <c r="E150" i="3"/>
  <c r="G150" i="3"/>
  <c r="H150" i="3"/>
  <c r="B150" i="3"/>
  <c r="D151" i="3"/>
  <c r="E151" i="3"/>
  <c r="G151" i="3"/>
  <c r="H151" i="3"/>
  <c r="B151" i="3"/>
  <c r="B152" i="3"/>
  <c r="B153" i="3"/>
  <c r="C159" i="3"/>
  <c r="D114" i="3"/>
  <c r="E114" i="3"/>
  <c r="D117" i="3"/>
  <c r="D153" i="3"/>
  <c r="E153" i="3"/>
  <c r="D159" i="3"/>
  <c r="I109" i="3"/>
  <c r="I110" i="3"/>
  <c r="I111" i="3"/>
  <c r="I112" i="3"/>
  <c r="I113" i="3"/>
  <c r="I114" i="3"/>
  <c r="G117" i="3"/>
  <c r="G122" i="3"/>
  <c r="H122" i="3"/>
  <c r="D122" i="3"/>
  <c r="E122" i="3"/>
  <c r="I122" i="3"/>
  <c r="G123" i="3"/>
  <c r="H123" i="3"/>
  <c r="D123" i="3"/>
  <c r="E123" i="3"/>
  <c r="I123" i="3"/>
  <c r="G124" i="3"/>
  <c r="H124" i="3"/>
  <c r="D124" i="3"/>
  <c r="E124" i="3"/>
  <c r="I124" i="3"/>
  <c r="G125" i="3"/>
  <c r="H125" i="3"/>
  <c r="D125" i="3"/>
  <c r="E125" i="3"/>
  <c r="I125" i="3"/>
  <c r="G126" i="3"/>
  <c r="H126" i="3"/>
  <c r="D126" i="3"/>
  <c r="E126" i="3"/>
  <c r="I126" i="3"/>
  <c r="I127" i="3"/>
  <c r="G130" i="3"/>
  <c r="G114" i="3"/>
  <c r="H114" i="3"/>
  <c r="H117" i="3"/>
  <c r="G127" i="3"/>
  <c r="H127" i="3"/>
  <c r="H130" i="3"/>
  <c r="B130" i="3"/>
  <c r="B143" i="3"/>
  <c r="B122" i="3"/>
  <c r="B123" i="3"/>
  <c r="B124" i="3"/>
  <c r="B125" i="3"/>
  <c r="B126" i="3"/>
  <c r="B127" i="3"/>
  <c r="C130" i="3"/>
  <c r="D135" i="3"/>
  <c r="E135" i="3"/>
  <c r="G135" i="3"/>
  <c r="H135" i="3"/>
  <c r="B135" i="3"/>
  <c r="D136" i="3"/>
  <c r="E136" i="3"/>
  <c r="G136" i="3"/>
  <c r="H136" i="3"/>
  <c r="B136" i="3"/>
  <c r="D137" i="3"/>
  <c r="E137" i="3"/>
  <c r="G137" i="3"/>
  <c r="H137" i="3"/>
  <c r="B137" i="3"/>
  <c r="D138" i="3"/>
  <c r="E138" i="3"/>
  <c r="G138" i="3"/>
  <c r="H138" i="3"/>
  <c r="B138" i="3"/>
  <c r="D139" i="3"/>
  <c r="E139" i="3"/>
  <c r="G139" i="3"/>
  <c r="H139" i="3"/>
  <c r="B139" i="3"/>
  <c r="B140" i="3"/>
  <c r="C143" i="3"/>
  <c r="D127" i="3"/>
  <c r="E127" i="3"/>
  <c r="D130" i="3"/>
  <c r="D140" i="3"/>
  <c r="E140" i="3"/>
  <c r="D143" i="3"/>
  <c r="I135" i="3"/>
  <c r="I136" i="3"/>
  <c r="I137" i="3"/>
  <c r="I138" i="3"/>
  <c r="I139" i="3"/>
  <c r="I140" i="3"/>
  <c r="G143" i="3"/>
  <c r="I148" i="3"/>
  <c r="I149" i="3"/>
  <c r="I150" i="3"/>
  <c r="I151" i="3"/>
  <c r="I152" i="3"/>
  <c r="I153" i="3"/>
  <c r="G159" i="3"/>
  <c r="G140" i="3"/>
  <c r="H140" i="3"/>
  <c r="H143" i="3"/>
  <c r="G153" i="3"/>
  <c r="H153" i="3"/>
  <c r="H159" i="3"/>
  <c r="F172" i="3"/>
  <c r="F185" i="3"/>
  <c r="F198" i="3"/>
  <c r="F211" i="3"/>
  <c r="B172" i="3"/>
  <c r="B211" i="3"/>
  <c r="D164" i="3"/>
  <c r="E164" i="3"/>
  <c r="G164" i="3"/>
  <c r="H164" i="3"/>
  <c r="B164" i="3"/>
  <c r="D165" i="3"/>
  <c r="E165" i="3"/>
  <c r="G165" i="3"/>
  <c r="H165" i="3"/>
  <c r="B165" i="3"/>
  <c r="D166" i="3"/>
  <c r="E166" i="3"/>
  <c r="G166" i="3"/>
  <c r="H166" i="3"/>
  <c r="B166" i="3"/>
  <c r="D167" i="3"/>
  <c r="E167" i="3"/>
  <c r="G167" i="3"/>
  <c r="H167" i="3"/>
  <c r="B167" i="3"/>
  <c r="D168" i="3"/>
  <c r="E168" i="3"/>
  <c r="G168" i="3"/>
  <c r="H168" i="3"/>
  <c r="B168" i="3"/>
  <c r="B169" i="3"/>
  <c r="C172" i="3"/>
  <c r="D203" i="3"/>
  <c r="E203" i="3"/>
  <c r="G203" i="3"/>
  <c r="H203" i="3"/>
  <c r="B203" i="3"/>
  <c r="D204" i="3"/>
  <c r="E204" i="3"/>
  <c r="G204" i="3"/>
  <c r="H204" i="3"/>
  <c r="B204" i="3"/>
  <c r="D205" i="3"/>
  <c r="E205" i="3"/>
  <c r="G205" i="3"/>
  <c r="H205" i="3"/>
  <c r="B205" i="3"/>
  <c r="D206" i="3"/>
  <c r="E206" i="3"/>
  <c r="G206" i="3"/>
  <c r="H206" i="3"/>
  <c r="B206" i="3"/>
  <c r="D207" i="3"/>
  <c r="E207" i="3"/>
  <c r="G207" i="3"/>
  <c r="H207" i="3"/>
  <c r="B207" i="3"/>
  <c r="B208" i="3"/>
  <c r="C211" i="3"/>
  <c r="D169" i="3"/>
  <c r="E169" i="3"/>
  <c r="D172" i="3"/>
  <c r="D208" i="3"/>
  <c r="E208" i="3"/>
  <c r="D211" i="3"/>
  <c r="I164" i="3"/>
  <c r="I165" i="3"/>
  <c r="I166" i="3"/>
  <c r="I167" i="3"/>
  <c r="I168" i="3"/>
  <c r="I169" i="3"/>
  <c r="G172" i="3"/>
  <c r="G177" i="3"/>
  <c r="H177" i="3"/>
  <c r="D177" i="3"/>
  <c r="E177" i="3"/>
  <c r="I177" i="3"/>
  <c r="G178" i="3"/>
  <c r="H178" i="3"/>
  <c r="D178" i="3"/>
  <c r="E178" i="3"/>
  <c r="I178" i="3"/>
  <c r="G179" i="3"/>
  <c r="H179" i="3"/>
  <c r="D179" i="3"/>
  <c r="E179" i="3"/>
  <c r="I179" i="3"/>
  <c r="G180" i="3"/>
  <c r="H180" i="3"/>
  <c r="D180" i="3"/>
  <c r="E180" i="3"/>
  <c r="I180" i="3"/>
  <c r="G181" i="3"/>
  <c r="H181" i="3"/>
  <c r="D181" i="3"/>
  <c r="E181" i="3"/>
  <c r="I181" i="3"/>
  <c r="I182" i="3"/>
  <c r="G185" i="3"/>
  <c r="G169" i="3"/>
  <c r="H169" i="3"/>
  <c r="H172" i="3"/>
  <c r="G182" i="3"/>
  <c r="H182" i="3"/>
  <c r="H185" i="3"/>
  <c r="B185" i="3"/>
  <c r="B198" i="3"/>
  <c r="B177" i="3"/>
  <c r="B178" i="3"/>
  <c r="B179" i="3"/>
  <c r="B180" i="3"/>
  <c r="B181" i="3"/>
  <c r="B182" i="3"/>
  <c r="C185" i="3"/>
  <c r="D190" i="3"/>
  <c r="E190" i="3"/>
  <c r="G190" i="3"/>
  <c r="H190" i="3"/>
  <c r="B190" i="3"/>
  <c r="D191" i="3"/>
  <c r="E191" i="3"/>
  <c r="G191" i="3"/>
  <c r="H191" i="3"/>
  <c r="B191" i="3"/>
  <c r="D192" i="3"/>
  <c r="E192" i="3"/>
  <c r="G192" i="3"/>
  <c r="H192" i="3"/>
  <c r="B192" i="3"/>
  <c r="D193" i="3"/>
  <c r="E193" i="3"/>
  <c r="G193" i="3"/>
  <c r="H193" i="3"/>
  <c r="B193" i="3"/>
  <c r="D194" i="3"/>
  <c r="E194" i="3"/>
  <c r="G194" i="3"/>
  <c r="H194" i="3"/>
  <c r="B194" i="3"/>
  <c r="B195" i="3"/>
  <c r="C198" i="3"/>
  <c r="D182" i="3"/>
  <c r="E182" i="3"/>
  <c r="D185" i="3"/>
  <c r="D195" i="3"/>
  <c r="E195" i="3"/>
  <c r="D198" i="3"/>
  <c r="I190" i="3"/>
  <c r="I191" i="3"/>
  <c r="I192" i="3"/>
  <c r="I193" i="3"/>
  <c r="I194" i="3"/>
  <c r="I195" i="3"/>
  <c r="G198" i="3"/>
  <c r="I203" i="3"/>
  <c r="I204" i="3"/>
  <c r="I205" i="3"/>
  <c r="I206" i="3"/>
  <c r="I207" i="3"/>
  <c r="I208" i="3"/>
  <c r="G211" i="3"/>
  <c r="G195" i="3"/>
  <c r="H195" i="3"/>
  <c r="H198" i="3"/>
  <c r="G208" i="3"/>
  <c r="H208" i="3"/>
  <c r="H211" i="3"/>
  <c r="B224" i="3"/>
  <c r="F224" i="3"/>
  <c r="J842" i="2"/>
  <c r="B842" i="2"/>
  <c r="J841" i="2"/>
  <c r="B841" i="2"/>
  <c r="J840" i="2"/>
  <c r="B840" i="2"/>
  <c r="J839" i="2"/>
  <c r="B839" i="2"/>
  <c r="J838" i="2"/>
  <c r="B838" i="2"/>
  <c r="J825" i="2"/>
  <c r="B825" i="2"/>
  <c r="J824" i="2"/>
  <c r="B824" i="2"/>
  <c r="J823" i="2"/>
  <c r="B823" i="2"/>
  <c r="J822" i="2"/>
  <c r="B822" i="2"/>
  <c r="J821" i="2"/>
  <c r="B821" i="2"/>
  <c r="J808" i="2"/>
  <c r="B808" i="2"/>
  <c r="J807" i="2"/>
  <c r="B807" i="2"/>
  <c r="J806" i="2"/>
  <c r="B806" i="2"/>
  <c r="J805" i="2"/>
  <c r="B805" i="2"/>
  <c r="J804" i="2"/>
  <c r="B804" i="2"/>
  <c r="J791" i="2"/>
  <c r="B791" i="2"/>
  <c r="J790" i="2"/>
  <c r="B790" i="2"/>
  <c r="J789" i="2"/>
  <c r="B789" i="2"/>
  <c r="J788" i="2"/>
  <c r="B788" i="2"/>
  <c r="J787" i="2"/>
  <c r="B787" i="2"/>
  <c r="J774" i="2"/>
  <c r="B774" i="2"/>
  <c r="J773" i="2"/>
  <c r="B773" i="2"/>
  <c r="J772" i="2"/>
  <c r="B772" i="2"/>
  <c r="J771" i="2"/>
  <c r="B771" i="2"/>
  <c r="J770" i="2"/>
  <c r="B770" i="2"/>
  <c r="J757" i="2"/>
  <c r="B757" i="2"/>
  <c r="J756" i="2"/>
  <c r="B756" i="2"/>
  <c r="J755" i="2"/>
  <c r="B755" i="2"/>
  <c r="J754" i="2"/>
  <c r="B754" i="2"/>
  <c r="J753" i="2"/>
  <c r="B753" i="2"/>
  <c r="J740" i="2"/>
  <c r="B740" i="2"/>
  <c r="J739" i="2"/>
  <c r="B739" i="2"/>
  <c r="J738" i="2"/>
  <c r="B738" i="2"/>
  <c r="J737" i="2"/>
  <c r="B737" i="2"/>
  <c r="J736" i="2"/>
  <c r="B736" i="2"/>
  <c r="J723" i="2"/>
  <c r="B723" i="2"/>
  <c r="J722" i="2"/>
  <c r="B722" i="2"/>
  <c r="J721" i="2"/>
  <c r="B721" i="2"/>
  <c r="J720" i="2"/>
  <c r="B720" i="2"/>
  <c r="J719" i="2"/>
  <c r="B719" i="2"/>
  <c r="J706" i="2"/>
  <c r="B706" i="2"/>
  <c r="J705" i="2"/>
  <c r="B705" i="2"/>
  <c r="J704" i="2"/>
  <c r="B704" i="2"/>
  <c r="J703" i="2"/>
  <c r="B703" i="2"/>
  <c r="J702" i="2"/>
  <c r="B702" i="2"/>
  <c r="J689" i="2"/>
  <c r="B689" i="2"/>
  <c r="J688" i="2"/>
  <c r="B688" i="2"/>
  <c r="J687" i="2"/>
  <c r="B687" i="2"/>
  <c r="J686" i="2"/>
  <c r="B686" i="2"/>
  <c r="J685" i="2"/>
  <c r="B685" i="2"/>
  <c r="J672" i="2"/>
  <c r="B672" i="2"/>
  <c r="J671" i="2"/>
  <c r="B671" i="2"/>
  <c r="J670" i="2"/>
  <c r="B670" i="2"/>
  <c r="J669" i="2"/>
  <c r="B669" i="2"/>
  <c r="J668" i="2"/>
  <c r="B668" i="2"/>
  <c r="J655" i="2"/>
  <c r="B655" i="2"/>
  <c r="J654" i="2"/>
  <c r="B654" i="2"/>
  <c r="J653" i="2"/>
  <c r="B653" i="2"/>
  <c r="J652" i="2"/>
  <c r="B652" i="2"/>
  <c r="J651" i="2"/>
  <c r="B651" i="2"/>
  <c r="J638" i="2"/>
  <c r="B638" i="2"/>
  <c r="J637" i="2"/>
  <c r="B637" i="2"/>
  <c r="J636" i="2"/>
  <c r="B636" i="2"/>
  <c r="J635" i="2"/>
  <c r="B635" i="2"/>
  <c r="J634" i="2"/>
  <c r="B634" i="2"/>
  <c r="J621" i="2"/>
  <c r="B621" i="2"/>
  <c r="J620" i="2"/>
  <c r="B620" i="2"/>
  <c r="J619" i="2"/>
  <c r="B619" i="2"/>
  <c r="J618" i="2"/>
  <c r="B618" i="2"/>
  <c r="J617" i="2"/>
  <c r="B617" i="2"/>
  <c r="J604" i="2"/>
  <c r="B604" i="2"/>
  <c r="J603" i="2"/>
  <c r="B603" i="2"/>
  <c r="J602" i="2"/>
  <c r="B602" i="2"/>
  <c r="J601" i="2"/>
  <c r="B601" i="2"/>
  <c r="J600" i="2"/>
  <c r="B600" i="2"/>
  <c r="J587" i="2"/>
  <c r="B587" i="2"/>
  <c r="J586" i="2"/>
  <c r="B586" i="2"/>
  <c r="J585" i="2"/>
  <c r="B585" i="2"/>
  <c r="J584" i="2"/>
  <c r="B584" i="2"/>
  <c r="J583" i="2"/>
  <c r="B583" i="2"/>
  <c r="J570" i="2"/>
  <c r="B570" i="2"/>
  <c r="J569" i="2"/>
  <c r="B569" i="2"/>
  <c r="J568" i="2"/>
  <c r="B568" i="2"/>
  <c r="J567" i="2"/>
  <c r="B567" i="2"/>
  <c r="J566" i="2"/>
  <c r="B566" i="2"/>
  <c r="J553" i="2"/>
  <c r="B553" i="2"/>
  <c r="J552" i="2"/>
  <c r="B552" i="2"/>
  <c r="J551" i="2"/>
  <c r="B551" i="2"/>
  <c r="J550" i="2"/>
  <c r="B550" i="2"/>
  <c r="J549" i="2"/>
  <c r="B549" i="2"/>
  <c r="J536" i="2"/>
  <c r="B536" i="2"/>
  <c r="J535" i="2"/>
  <c r="B535" i="2"/>
  <c r="J534" i="2"/>
  <c r="B534" i="2"/>
  <c r="J533" i="2"/>
  <c r="B533" i="2"/>
  <c r="J532" i="2"/>
  <c r="B532" i="2"/>
  <c r="J519" i="2"/>
  <c r="B519" i="2"/>
  <c r="J518" i="2"/>
  <c r="B518" i="2"/>
  <c r="J517" i="2"/>
  <c r="B517" i="2"/>
  <c r="J516" i="2"/>
  <c r="B516" i="2"/>
  <c r="J515" i="2"/>
  <c r="B515" i="2"/>
  <c r="J502" i="2"/>
  <c r="B502" i="2"/>
  <c r="J501" i="2"/>
  <c r="B501" i="2"/>
  <c r="J500" i="2"/>
  <c r="B500" i="2"/>
  <c r="J499" i="2"/>
  <c r="B499" i="2"/>
  <c r="J498" i="2"/>
  <c r="B498" i="2"/>
  <c r="J485" i="2"/>
  <c r="B485" i="2"/>
  <c r="J484" i="2"/>
  <c r="B484" i="2"/>
  <c r="J483" i="2"/>
  <c r="B483" i="2"/>
  <c r="J482" i="2"/>
  <c r="B482" i="2"/>
  <c r="J481" i="2"/>
  <c r="B481" i="2"/>
  <c r="J468" i="2"/>
  <c r="B468" i="2"/>
  <c r="J467" i="2"/>
  <c r="B467" i="2"/>
  <c r="J466" i="2"/>
  <c r="B466" i="2"/>
  <c r="J465" i="2"/>
  <c r="B465" i="2"/>
  <c r="J464" i="2"/>
  <c r="B464" i="2"/>
  <c r="J451" i="2"/>
  <c r="B451" i="2"/>
  <c r="J450" i="2"/>
  <c r="B450" i="2"/>
  <c r="J449" i="2"/>
  <c r="B449" i="2"/>
  <c r="J448" i="2"/>
  <c r="B448" i="2"/>
  <c r="J447" i="2"/>
  <c r="B447" i="2"/>
  <c r="J434" i="2"/>
  <c r="B434" i="2"/>
  <c r="J433" i="2"/>
  <c r="B433" i="2"/>
  <c r="J432" i="2"/>
  <c r="B432" i="2"/>
  <c r="J431" i="2"/>
  <c r="B431" i="2"/>
  <c r="J430" i="2"/>
  <c r="B430" i="2"/>
  <c r="J417" i="2"/>
  <c r="B417" i="2"/>
  <c r="J416" i="2"/>
  <c r="B416" i="2"/>
  <c r="J415" i="2"/>
  <c r="B415" i="2"/>
  <c r="J414" i="2"/>
  <c r="B414" i="2"/>
  <c r="J413" i="2"/>
  <c r="B413" i="2"/>
  <c r="J400" i="2"/>
  <c r="B400" i="2"/>
  <c r="J399" i="2"/>
  <c r="B399" i="2"/>
  <c r="J398" i="2"/>
  <c r="B398" i="2"/>
  <c r="J397" i="2"/>
  <c r="B397" i="2"/>
  <c r="J396" i="2"/>
  <c r="B396" i="2"/>
  <c r="J271" i="8"/>
  <c r="B278" i="8"/>
  <c r="A169" i="11"/>
  <c r="D167" i="11"/>
  <c r="C167" i="11"/>
  <c r="B167" i="11"/>
  <c r="A167" i="11"/>
  <c r="D158" i="11"/>
  <c r="C158" i="11"/>
  <c r="B158" i="11"/>
  <c r="A158" i="11"/>
  <c r="J274" i="8"/>
  <c r="J273" i="8"/>
  <c r="B280" i="8"/>
  <c r="A171" i="11"/>
  <c r="J272" i="8"/>
  <c r="B274" i="8"/>
  <c r="B273" i="8"/>
  <c r="B272" i="8"/>
  <c r="B279" i="8"/>
  <c r="A170" i="11"/>
  <c r="B271" i="8"/>
  <c r="B277" i="8"/>
  <c r="A168" i="11"/>
  <c r="J259" i="8"/>
  <c r="J258" i="8"/>
  <c r="B265" i="8"/>
  <c r="A162" i="11"/>
  <c r="J257" i="8"/>
  <c r="J256" i="8"/>
  <c r="B259" i="8"/>
  <c r="B258" i="8"/>
  <c r="B257" i="8"/>
  <c r="B264" i="8"/>
  <c r="A161" i="11"/>
  <c r="B256" i="8"/>
  <c r="B262" i="8"/>
  <c r="A159" i="11"/>
  <c r="B263" i="8"/>
  <c r="A160" i="11"/>
  <c r="J243" i="8"/>
  <c r="B250" i="8"/>
  <c r="A153" i="11"/>
  <c r="D149" i="11"/>
  <c r="C149" i="11"/>
  <c r="B149" i="11"/>
  <c r="A149" i="11"/>
  <c r="D140" i="11"/>
  <c r="C140" i="11"/>
  <c r="B140" i="11"/>
  <c r="A140" i="11"/>
  <c r="J213" i="8"/>
  <c r="B220" i="8"/>
  <c r="A135" i="11"/>
  <c r="D131" i="11"/>
  <c r="C131" i="11"/>
  <c r="B131" i="11"/>
  <c r="A131" i="11"/>
  <c r="D122" i="11"/>
  <c r="C122" i="11"/>
  <c r="B122" i="11"/>
  <c r="A122" i="11"/>
  <c r="J244" i="8"/>
  <c r="J242" i="8"/>
  <c r="J241" i="8"/>
  <c r="B248" i="8"/>
  <c r="A151" i="11"/>
  <c r="B244" i="8"/>
  <c r="B243" i="8"/>
  <c r="B242" i="8"/>
  <c r="B241" i="8"/>
  <c r="B247" i="8"/>
  <c r="A150" i="11"/>
  <c r="J229" i="8"/>
  <c r="J228" i="8"/>
  <c r="J227" i="8"/>
  <c r="J226" i="8"/>
  <c r="B229" i="8"/>
  <c r="B228" i="8"/>
  <c r="B227" i="8"/>
  <c r="B234" i="8"/>
  <c r="A143" i="11"/>
  <c r="B226" i="8"/>
  <c r="B232" i="8"/>
  <c r="A141" i="11"/>
  <c r="J214" i="8"/>
  <c r="J212" i="8"/>
  <c r="J211" i="8"/>
  <c r="B218" i="8"/>
  <c r="A133" i="11"/>
  <c r="B214" i="8"/>
  <c r="B213" i="8"/>
  <c r="B212" i="8"/>
  <c r="B219" i="8"/>
  <c r="A134" i="11"/>
  <c r="B211" i="8"/>
  <c r="J199" i="8"/>
  <c r="J198" i="8"/>
  <c r="J197" i="8"/>
  <c r="J196" i="8"/>
  <c r="B199" i="8"/>
  <c r="B198" i="8"/>
  <c r="B197" i="8"/>
  <c r="B204" i="8"/>
  <c r="A125" i="11"/>
  <c r="B196" i="8"/>
  <c r="B202" i="8"/>
  <c r="A123" i="11"/>
  <c r="B249" i="8"/>
  <c r="A152" i="11"/>
  <c r="B235" i="8"/>
  <c r="A144" i="11"/>
  <c r="B233" i="8"/>
  <c r="A142" i="11"/>
  <c r="B217" i="8"/>
  <c r="A132" i="11"/>
  <c r="B205" i="8"/>
  <c r="A126" i="11"/>
  <c r="B203" i="8"/>
  <c r="A124" i="11"/>
  <c r="D113" i="11"/>
  <c r="C113" i="11"/>
  <c r="B113" i="11"/>
  <c r="A113" i="11"/>
  <c r="D104" i="11"/>
  <c r="C104" i="11"/>
  <c r="B104" i="11"/>
  <c r="A104" i="11"/>
  <c r="J184" i="8"/>
  <c r="G255" i="2"/>
  <c r="J183" i="8"/>
  <c r="J182" i="8"/>
  <c r="G221" i="2"/>
  <c r="J181" i="8"/>
  <c r="G204" i="2"/>
  <c r="B184" i="8"/>
  <c r="B255" i="2"/>
  <c r="B183" i="8"/>
  <c r="B238" i="2"/>
  <c r="B182" i="8"/>
  <c r="B181" i="8"/>
  <c r="B204" i="2"/>
  <c r="B169" i="8"/>
  <c r="B187" i="2"/>
  <c r="J169" i="8"/>
  <c r="G187" i="2"/>
  <c r="J168" i="8"/>
  <c r="G170" i="2"/>
  <c r="J167" i="8"/>
  <c r="G154" i="2"/>
  <c r="J166" i="8"/>
  <c r="G137" i="2"/>
  <c r="B168" i="8"/>
  <c r="B170" i="2"/>
  <c r="B167" i="8"/>
  <c r="B166" i="8"/>
  <c r="B188" i="8"/>
  <c r="A115" i="11"/>
  <c r="B175" i="8"/>
  <c r="A108" i="11"/>
  <c r="B190" i="8"/>
  <c r="A117" i="11"/>
  <c r="G238" i="2"/>
  <c r="B189" i="8"/>
  <c r="A116" i="11"/>
  <c r="B221" i="2"/>
  <c r="B187" i="8"/>
  <c r="A114" i="11"/>
  <c r="B174" i="8"/>
  <c r="A107" i="11"/>
  <c r="B154" i="2"/>
  <c r="B173" i="8"/>
  <c r="A106" i="11"/>
  <c r="B172" i="8"/>
  <c r="A105" i="11"/>
  <c r="B137" i="2"/>
  <c r="D95" i="11"/>
  <c r="C95" i="11"/>
  <c r="B95" i="11"/>
  <c r="A95" i="11"/>
  <c r="J154" i="8"/>
  <c r="G120" i="2"/>
  <c r="J153" i="8"/>
  <c r="B153" i="8"/>
  <c r="B103" i="2"/>
  <c r="B152" i="8"/>
  <c r="J152" i="8"/>
  <c r="G86" i="2"/>
  <c r="J151" i="8"/>
  <c r="B154" i="8"/>
  <c r="B120" i="2"/>
  <c r="B151" i="8"/>
  <c r="D86" i="11"/>
  <c r="C86" i="11"/>
  <c r="B86" i="11"/>
  <c r="A86" i="11"/>
  <c r="J139" i="8"/>
  <c r="G52" i="2"/>
  <c r="J138" i="8"/>
  <c r="G35" i="2"/>
  <c r="B138" i="8"/>
  <c r="B35" i="2"/>
  <c r="B137" i="8"/>
  <c r="B18" i="2"/>
  <c r="J137" i="8"/>
  <c r="G18" i="2"/>
  <c r="J136" i="8"/>
  <c r="G2" i="2"/>
  <c r="B139" i="8"/>
  <c r="B52" i="2"/>
  <c r="B136" i="8"/>
  <c r="B2" i="2"/>
  <c r="B160" i="8"/>
  <c r="A99" i="11"/>
  <c r="G103" i="2"/>
  <c r="B159" i="8"/>
  <c r="A98" i="11"/>
  <c r="B86" i="2"/>
  <c r="B158" i="8"/>
  <c r="A97" i="11"/>
  <c r="G69" i="2"/>
  <c r="B157" i="8"/>
  <c r="A96" i="11"/>
  <c r="B69" i="2"/>
  <c r="B145" i="8"/>
  <c r="A90" i="11"/>
  <c r="B144" i="8"/>
  <c r="A89" i="11"/>
  <c r="B143" i="8"/>
  <c r="A88" i="11"/>
  <c r="B142" i="8"/>
  <c r="A87" i="11"/>
  <c r="J124" i="8"/>
  <c r="J123" i="8"/>
  <c r="B130" i="8"/>
  <c r="A81" i="11"/>
  <c r="B125" i="8"/>
  <c r="B124" i="8"/>
  <c r="J125" i="8"/>
  <c r="B123" i="8"/>
  <c r="B128" i="8"/>
  <c r="A79" i="11"/>
  <c r="J111" i="8"/>
  <c r="J110" i="8"/>
  <c r="B117" i="8"/>
  <c r="A73" i="11"/>
  <c r="B112" i="8"/>
  <c r="B111" i="8"/>
  <c r="B116" i="8"/>
  <c r="A72" i="11"/>
  <c r="J112" i="8"/>
  <c r="B110" i="8"/>
  <c r="B115" i="8"/>
  <c r="A71" i="11"/>
  <c r="D78" i="11"/>
  <c r="C78" i="11"/>
  <c r="B78" i="11"/>
  <c r="A78" i="11"/>
  <c r="D70" i="11"/>
  <c r="C70" i="11"/>
  <c r="B70" i="11"/>
  <c r="A70" i="11"/>
  <c r="D62" i="11"/>
  <c r="C62" i="11"/>
  <c r="B62" i="11"/>
  <c r="A62" i="11"/>
  <c r="J98" i="8"/>
  <c r="J97" i="8"/>
  <c r="B104" i="8"/>
  <c r="A65" i="11"/>
  <c r="B99" i="8"/>
  <c r="B98" i="8"/>
  <c r="B103" i="8"/>
  <c r="A64" i="11"/>
  <c r="J99" i="8"/>
  <c r="B97" i="8"/>
  <c r="B102" i="8"/>
  <c r="A63" i="11"/>
  <c r="B129" i="8"/>
  <c r="A80" i="11"/>
  <c r="F653" i="3"/>
  <c r="B653" i="3"/>
  <c r="H649" i="3"/>
  <c r="G649" i="3"/>
  <c r="E649" i="3"/>
  <c r="D649" i="3"/>
  <c r="H648" i="3"/>
  <c r="G648" i="3"/>
  <c r="E648" i="3"/>
  <c r="D648" i="3"/>
  <c r="H647" i="3"/>
  <c r="G647" i="3"/>
  <c r="E647" i="3"/>
  <c r="D647" i="3"/>
  <c r="H646" i="3"/>
  <c r="G646" i="3"/>
  <c r="E646" i="3"/>
  <c r="D646" i="3"/>
  <c r="H645" i="3"/>
  <c r="G645" i="3"/>
  <c r="E645" i="3"/>
  <c r="D645" i="3"/>
  <c r="F640" i="3"/>
  <c r="B640" i="3"/>
  <c r="H636" i="3"/>
  <c r="G636" i="3"/>
  <c r="E636" i="3"/>
  <c r="D636" i="3"/>
  <c r="H635" i="3"/>
  <c r="G635" i="3"/>
  <c r="E635" i="3"/>
  <c r="D635" i="3"/>
  <c r="H634" i="3"/>
  <c r="G634" i="3"/>
  <c r="E634" i="3"/>
  <c r="D634" i="3"/>
  <c r="H633" i="3"/>
  <c r="G633" i="3"/>
  <c r="E633" i="3"/>
  <c r="D633" i="3"/>
  <c r="H632" i="3"/>
  <c r="G632" i="3"/>
  <c r="E632" i="3"/>
  <c r="D632" i="3"/>
  <c r="D637" i="3"/>
  <c r="F627" i="3"/>
  <c r="B627" i="3"/>
  <c r="H623" i="3"/>
  <c r="G623" i="3"/>
  <c r="E623" i="3"/>
  <c r="D623" i="3"/>
  <c r="H622" i="3"/>
  <c r="G622" i="3"/>
  <c r="E622" i="3"/>
  <c r="D622" i="3"/>
  <c r="H621" i="3"/>
  <c r="G621" i="3"/>
  <c r="E621" i="3"/>
  <c r="D621" i="3"/>
  <c r="H620" i="3"/>
  <c r="G620" i="3"/>
  <c r="E620" i="3"/>
  <c r="D620" i="3"/>
  <c r="H619" i="3"/>
  <c r="G619" i="3"/>
  <c r="E619" i="3"/>
  <c r="D619" i="3"/>
  <c r="F614" i="3"/>
  <c r="B614" i="3"/>
  <c r="H610" i="3"/>
  <c r="G610" i="3"/>
  <c r="E610" i="3"/>
  <c r="D610" i="3"/>
  <c r="H609" i="3"/>
  <c r="G609" i="3"/>
  <c r="E609" i="3"/>
  <c r="D609" i="3"/>
  <c r="H608" i="3"/>
  <c r="G608" i="3"/>
  <c r="E608" i="3"/>
  <c r="D608" i="3"/>
  <c r="H607" i="3"/>
  <c r="G607" i="3"/>
  <c r="E607" i="3"/>
  <c r="D607" i="3"/>
  <c r="H606" i="3"/>
  <c r="G606" i="3"/>
  <c r="E606" i="3"/>
  <c r="D606" i="3"/>
  <c r="D611" i="3"/>
  <c r="F601" i="3"/>
  <c r="B601" i="3"/>
  <c r="H597" i="3"/>
  <c r="G597" i="3"/>
  <c r="E597" i="3"/>
  <c r="D597" i="3"/>
  <c r="H596" i="3"/>
  <c r="G596" i="3"/>
  <c r="E596" i="3"/>
  <c r="D596" i="3"/>
  <c r="H595" i="3"/>
  <c r="G595" i="3"/>
  <c r="E595" i="3"/>
  <c r="D595" i="3"/>
  <c r="H594" i="3"/>
  <c r="G594" i="3"/>
  <c r="E594" i="3"/>
  <c r="D594" i="3"/>
  <c r="H593" i="3"/>
  <c r="G593" i="3"/>
  <c r="E593" i="3"/>
  <c r="D593" i="3"/>
  <c r="F588" i="3"/>
  <c r="B588" i="3"/>
  <c r="H584" i="3"/>
  <c r="G584" i="3"/>
  <c r="E584" i="3"/>
  <c r="D584" i="3"/>
  <c r="H583" i="3"/>
  <c r="G583" i="3"/>
  <c r="E583" i="3"/>
  <c r="D583" i="3"/>
  <c r="H582" i="3"/>
  <c r="G582" i="3"/>
  <c r="E582" i="3"/>
  <c r="D582" i="3"/>
  <c r="H581" i="3"/>
  <c r="G581" i="3"/>
  <c r="E581" i="3"/>
  <c r="D581" i="3"/>
  <c r="H580" i="3"/>
  <c r="G580" i="3"/>
  <c r="E580" i="3"/>
  <c r="D580" i="3"/>
  <c r="F575" i="3"/>
  <c r="B575" i="3"/>
  <c r="H571" i="3"/>
  <c r="G571" i="3"/>
  <c r="E571" i="3"/>
  <c r="D571" i="3"/>
  <c r="H570" i="3"/>
  <c r="G570" i="3"/>
  <c r="E570" i="3"/>
  <c r="D570" i="3"/>
  <c r="H569" i="3"/>
  <c r="G569" i="3"/>
  <c r="E569" i="3"/>
  <c r="D569" i="3"/>
  <c r="H568" i="3"/>
  <c r="G568" i="3"/>
  <c r="E568" i="3"/>
  <c r="D568" i="3"/>
  <c r="H567" i="3"/>
  <c r="G567" i="3"/>
  <c r="E567" i="3"/>
  <c r="D567" i="3"/>
  <c r="F562" i="3"/>
  <c r="B562" i="3"/>
  <c r="H558" i="3"/>
  <c r="G558" i="3"/>
  <c r="E558" i="3"/>
  <c r="D558" i="3"/>
  <c r="H557" i="3"/>
  <c r="G557" i="3"/>
  <c r="E557" i="3"/>
  <c r="D557" i="3"/>
  <c r="H556" i="3"/>
  <c r="G556" i="3"/>
  <c r="E556" i="3"/>
  <c r="D556" i="3"/>
  <c r="H555" i="3"/>
  <c r="G555" i="3"/>
  <c r="E555" i="3"/>
  <c r="D555" i="3"/>
  <c r="H554" i="3"/>
  <c r="G554" i="3"/>
  <c r="E554" i="3"/>
  <c r="D554" i="3"/>
  <c r="F549" i="3"/>
  <c r="B549" i="3"/>
  <c r="H545" i="3"/>
  <c r="G545" i="3"/>
  <c r="E545" i="3"/>
  <c r="D545" i="3"/>
  <c r="H544" i="3"/>
  <c r="G544" i="3"/>
  <c r="E544" i="3"/>
  <c r="D544" i="3"/>
  <c r="H543" i="3"/>
  <c r="G543" i="3"/>
  <c r="E543" i="3"/>
  <c r="D543" i="3"/>
  <c r="H542" i="3"/>
  <c r="G542" i="3"/>
  <c r="E542" i="3"/>
  <c r="D542" i="3"/>
  <c r="H541" i="3"/>
  <c r="G541" i="3"/>
  <c r="E541" i="3"/>
  <c r="D541" i="3"/>
  <c r="F536" i="3"/>
  <c r="B536" i="3"/>
  <c r="H532" i="3"/>
  <c r="G532" i="3"/>
  <c r="E532" i="3"/>
  <c r="D532" i="3"/>
  <c r="H531" i="3"/>
  <c r="G531" i="3"/>
  <c r="E531" i="3"/>
  <c r="D531" i="3"/>
  <c r="H530" i="3"/>
  <c r="G530" i="3"/>
  <c r="E530" i="3"/>
  <c r="D530" i="3"/>
  <c r="H529" i="3"/>
  <c r="G529" i="3"/>
  <c r="E529" i="3"/>
  <c r="D529" i="3"/>
  <c r="H528" i="3"/>
  <c r="G528" i="3"/>
  <c r="E528" i="3"/>
  <c r="D528" i="3"/>
  <c r="F523" i="3"/>
  <c r="I274" i="8"/>
  <c r="B523" i="3"/>
  <c r="H519" i="3"/>
  <c r="G519" i="3"/>
  <c r="E519" i="3"/>
  <c r="D519" i="3"/>
  <c r="H518" i="3"/>
  <c r="G518" i="3"/>
  <c r="E518" i="3"/>
  <c r="D518" i="3"/>
  <c r="H517" i="3"/>
  <c r="G517" i="3"/>
  <c r="E517" i="3"/>
  <c r="D517" i="3"/>
  <c r="H516" i="3"/>
  <c r="G516" i="3"/>
  <c r="E516" i="3"/>
  <c r="D516" i="3"/>
  <c r="H515" i="3"/>
  <c r="G515" i="3"/>
  <c r="E515" i="3"/>
  <c r="D515" i="3"/>
  <c r="F510" i="3"/>
  <c r="I273" i="8"/>
  <c r="B510" i="3"/>
  <c r="H506" i="3"/>
  <c r="G506" i="3"/>
  <c r="E506" i="3"/>
  <c r="D506" i="3"/>
  <c r="H505" i="3"/>
  <c r="G505" i="3"/>
  <c r="E505" i="3"/>
  <c r="D505" i="3"/>
  <c r="H504" i="3"/>
  <c r="G504" i="3"/>
  <c r="E504" i="3"/>
  <c r="D504" i="3"/>
  <c r="H503" i="3"/>
  <c r="G503" i="3"/>
  <c r="E503" i="3"/>
  <c r="D503" i="3"/>
  <c r="H502" i="3"/>
  <c r="H507" i="3"/>
  <c r="G502" i="3"/>
  <c r="E502" i="3"/>
  <c r="D502" i="3"/>
  <c r="F497" i="3"/>
  <c r="I272" i="8"/>
  <c r="B497" i="3"/>
  <c r="H493" i="3"/>
  <c r="G493" i="3"/>
  <c r="E493" i="3"/>
  <c r="D493" i="3"/>
  <c r="H492" i="3"/>
  <c r="G492" i="3"/>
  <c r="E492" i="3"/>
  <c r="D492" i="3"/>
  <c r="H491" i="3"/>
  <c r="G491" i="3"/>
  <c r="E491" i="3"/>
  <c r="D491" i="3"/>
  <c r="H490" i="3"/>
  <c r="G490" i="3"/>
  <c r="E490" i="3"/>
  <c r="D490" i="3"/>
  <c r="H489" i="3"/>
  <c r="G489" i="3"/>
  <c r="E489" i="3"/>
  <c r="D489" i="3"/>
  <c r="F484" i="3"/>
  <c r="I271" i="8"/>
  <c r="B484" i="3"/>
  <c r="H480" i="3"/>
  <c r="G480" i="3"/>
  <c r="E480" i="3"/>
  <c r="D480" i="3"/>
  <c r="H479" i="3"/>
  <c r="G479" i="3"/>
  <c r="E479" i="3"/>
  <c r="D479" i="3"/>
  <c r="H478" i="3"/>
  <c r="G478" i="3"/>
  <c r="E478" i="3"/>
  <c r="D478" i="3"/>
  <c r="H477" i="3"/>
  <c r="G477" i="3"/>
  <c r="E477" i="3"/>
  <c r="D477" i="3"/>
  <c r="H476" i="3"/>
  <c r="G476" i="3"/>
  <c r="E476" i="3"/>
  <c r="D476" i="3"/>
  <c r="F471" i="3"/>
  <c r="I259" i="8"/>
  <c r="B471" i="3"/>
  <c r="C259" i="8"/>
  <c r="H467" i="3"/>
  <c r="G467" i="3"/>
  <c r="E467" i="3"/>
  <c r="D467" i="3"/>
  <c r="H466" i="3"/>
  <c r="G466" i="3"/>
  <c r="E466" i="3"/>
  <c r="D466" i="3"/>
  <c r="H465" i="3"/>
  <c r="G465" i="3"/>
  <c r="E465" i="3"/>
  <c r="D465" i="3"/>
  <c r="H464" i="3"/>
  <c r="G464" i="3"/>
  <c r="E464" i="3"/>
  <c r="D464" i="3"/>
  <c r="H463" i="3"/>
  <c r="G463" i="3"/>
  <c r="E463" i="3"/>
  <c r="D463" i="3"/>
  <c r="F458" i="3"/>
  <c r="I258" i="8"/>
  <c r="B458" i="3"/>
  <c r="H454" i="3"/>
  <c r="G454" i="3"/>
  <c r="E454" i="3"/>
  <c r="D454" i="3"/>
  <c r="H453" i="3"/>
  <c r="G453" i="3"/>
  <c r="E453" i="3"/>
  <c r="D453" i="3"/>
  <c r="H452" i="3"/>
  <c r="G452" i="3"/>
  <c r="E452" i="3"/>
  <c r="D452" i="3"/>
  <c r="H451" i="3"/>
  <c r="G451" i="3"/>
  <c r="E451" i="3"/>
  <c r="D451" i="3"/>
  <c r="H450" i="3"/>
  <c r="G450" i="3"/>
  <c r="E450" i="3"/>
  <c r="D450" i="3"/>
  <c r="F445" i="3"/>
  <c r="I257" i="8"/>
  <c r="B445" i="3"/>
  <c r="C257" i="8"/>
  <c r="H441" i="3"/>
  <c r="G441" i="3"/>
  <c r="E441" i="3"/>
  <c r="D441" i="3"/>
  <c r="H440" i="3"/>
  <c r="G440" i="3"/>
  <c r="E440" i="3"/>
  <c r="D440" i="3"/>
  <c r="H439" i="3"/>
  <c r="G439" i="3"/>
  <c r="E439" i="3"/>
  <c r="D439" i="3"/>
  <c r="H438" i="3"/>
  <c r="G438" i="3"/>
  <c r="E438" i="3"/>
  <c r="D438" i="3"/>
  <c r="H437" i="3"/>
  <c r="G437" i="3"/>
  <c r="E437" i="3"/>
  <c r="D437" i="3"/>
  <c r="F432" i="3"/>
  <c r="I256" i="8"/>
  <c r="B432" i="3"/>
  <c r="H428" i="3"/>
  <c r="G428" i="3"/>
  <c r="E428" i="3"/>
  <c r="D428" i="3"/>
  <c r="H427" i="3"/>
  <c r="G427" i="3"/>
  <c r="E427" i="3"/>
  <c r="D427" i="3"/>
  <c r="H426" i="3"/>
  <c r="G426" i="3"/>
  <c r="E426" i="3"/>
  <c r="D426" i="3"/>
  <c r="H425" i="3"/>
  <c r="G425" i="3"/>
  <c r="E425" i="3"/>
  <c r="D425" i="3"/>
  <c r="H424" i="3"/>
  <c r="G424" i="3"/>
  <c r="E424" i="3"/>
  <c r="D424" i="3"/>
  <c r="F419" i="3"/>
  <c r="I244" i="8"/>
  <c r="B419" i="3"/>
  <c r="C244" i="8"/>
  <c r="H415" i="3"/>
  <c r="G415" i="3"/>
  <c r="E415" i="3"/>
  <c r="D415" i="3"/>
  <c r="H414" i="3"/>
  <c r="G414" i="3"/>
  <c r="E414" i="3"/>
  <c r="D414" i="3"/>
  <c r="H413" i="3"/>
  <c r="G413" i="3"/>
  <c r="E413" i="3"/>
  <c r="D413" i="3"/>
  <c r="H412" i="3"/>
  <c r="G412" i="3"/>
  <c r="E412" i="3"/>
  <c r="D412" i="3"/>
  <c r="H411" i="3"/>
  <c r="G411" i="3"/>
  <c r="E411" i="3"/>
  <c r="D411" i="3"/>
  <c r="F406" i="3"/>
  <c r="I243" i="8"/>
  <c r="B406" i="3"/>
  <c r="H402" i="3"/>
  <c r="G402" i="3"/>
  <c r="E402" i="3"/>
  <c r="D402" i="3"/>
  <c r="H401" i="3"/>
  <c r="G401" i="3"/>
  <c r="E401" i="3"/>
  <c r="D401" i="3"/>
  <c r="H400" i="3"/>
  <c r="G400" i="3"/>
  <c r="E400" i="3"/>
  <c r="D400" i="3"/>
  <c r="H399" i="3"/>
  <c r="G399" i="3"/>
  <c r="E399" i="3"/>
  <c r="D399" i="3"/>
  <c r="H398" i="3"/>
  <c r="H403" i="3"/>
  <c r="G398" i="3"/>
  <c r="E398" i="3"/>
  <c r="D398" i="3"/>
  <c r="F393" i="3"/>
  <c r="B393" i="3"/>
  <c r="C242" i="8"/>
  <c r="H389" i="3"/>
  <c r="G389" i="3"/>
  <c r="E389" i="3"/>
  <c r="D389" i="3"/>
  <c r="H388" i="3"/>
  <c r="G388" i="3"/>
  <c r="E388" i="3"/>
  <c r="D388" i="3"/>
  <c r="H387" i="3"/>
  <c r="G387" i="3"/>
  <c r="E387" i="3"/>
  <c r="D387" i="3"/>
  <c r="H386" i="3"/>
  <c r="G386" i="3"/>
  <c r="E386" i="3"/>
  <c r="D386" i="3"/>
  <c r="H385" i="3"/>
  <c r="G385" i="3"/>
  <c r="E385" i="3"/>
  <c r="D385" i="3"/>
  <c r="F380" i="3"/>
  <c r="I241" i="8"/>
  <c r="B380" i="3"/>
  <c r="C241" i="8"/>
  <c r="H376" i="3"/>
  <c r="G376" i="3"/>
  <c r="E376" i="3"/>
  <c r="D376" i="3"/>
  <c r="H375" i="3"/>
  <c r="G375" i="3"/>
  <c r="E375" i="3"/>
  <c r="D375" i="3"/>
  <c r="H374" i="3"/>
  <c r="G374" i="3"/>
  <c r="E374" i="3"/>
  <c r="D374" i="3"/>
  <c r="H373" i="3"/>
  <c r="G373" i="3"/>
  <c r="E373" i="3"/>
  <c r="D373" i="3"/>
  <c r="H372" i="3"/>
  <c r="G372" i="3"/>
  <c r="E372" i="3"/>
  <c r="D372" i="3"/>
  <c r="F367" i="3"/>
  <c r="B367" i="3"/>
  <c r="C229" i="8"/>
  <c r="H363" i="3"/>
  <c r="G363" i="3"/>
  <c r="E363" i="3"/>
  <c r="D363" i="3"/>
  <c r="H362" i="3"/>
  <c r="G362" i="3"/>
  <c r="E362" i="3"/>
  <c r="D362" i="3"/>
  <c r="H361" i="3"/>
  <c r="G361" i="3"/>
  <c r="E361" i="3"/>
  <c r="D361" i="3"/>
  <c r="H360" i="3"/>
  <c r="G360" i="3"/>
  <c r="E360" i="3"/>
  <c r="D360" i="3"/>
  <c r="H359" i="3"/>
  <c r="G359" i="3"/>
  <c r="E359" i="3"/>
  <c r="D359" i="3"/>
  <c r="F354" i="3"/>
  <c r="I228" i="8"/>
  <c r="B354" i="3"/>
  <c r="C112" i="8"/>
  <c r="H350" i="3"/>
  <c r="G350" i="3"/>
  <c r="E350" i="3"/>
  <c r="D350" i="3"/>
  <c r="H349" i="3"/>
  <c r="G349" i="3"/>
  <c r="E349" i="3"/>
  <c r="D349" i="3"/>
  <c r="H348" i="3"/>
  <c r="G348" i="3"/>
  <c r="E348" i="3"/>
  <c r="D348" i="3"/>
  <c r="H347" i="3"/>
  <c r="G347" i="3"/>
  <c r="E347" i="3"/>
  <c r="D347" i="3"/>
  <c r="H346" i="3"/>
  <c r="G346" i="3"/>
  <c r="E346" i="3"/>
  <c r="D346" i="3"/>
  <c r="F341" i="3"/>
  <c r="B341" i="3"/>
  <c r="C111" i="8"/>
  <c r="H337" i="3"/>
  <c r="G337" i="3"/>
  <c r="E337" i="3"/>
  <c r="D337" i="3"/>
  <c r="H336" i="3"/>
  <c r="G336" i="3"/>
  <c r="E336" i="3"/>
  <c r="D336" i="3"/>
  <c r="H335" i="3"/>
  <c r="G335" i="3"/>
  <c r="E335" i="3"/>
  <c r="D335" i="3"/>
  <c r="H334" i="3"/>
  <c r="G334" i="3"/>
  <c r="E334" i="3"/>
  <c r="D334" i="3"/>
  <c r="H333" i="3"/>
  <c r="G333" i="3"/>
  <c r="E333" i="3"/>
  <c r="D333" i="3"/>
  <c r="F328" i="3"/>
  <c r="I226" i="8"/>
  <c r="B328" i="3"/>
  <c r="C226" i="8"/>
  <c r="H324" i="3"/>
  <c r="G324" i="3"/>
  <c r="E324" i="3"/>
  <c r="D324" i="3"/>
  <c r="H323" i="3"/>
  <c r="G323" i="3"/>
  <c r="E323" i="3"/>
  <c r="D323" i="3"/>
  <c r="H322" i="3"/>
  <c r="G322" i="3"/>
  <c r="E322" i="3"/>
  <c r="D322" i="3"/>
  <c r="H321" i="3"/>
  <c r="G321" i="3"/>
  <c r="E321" i="3"/>
  <c r="D321" i="3"/>
  <c r="H320" i="3"/>
  <c r="G320" i="3"/>
  <c r="E320" i="3"/>
  <c r="D320" i="3"/>
  <c r="F315" i="3"/>
  <c r="B315" i="3"/>
  <c r="C99" i="8"/>
  <c r="H311" i="3"/>
  <c r="G311" i="3"/>
  <c r="E311" i="3"/>
  <c r="D311" i="3"/>
  <c r="H310" i="3"/>
  <c r="G310" i="3"/>
  <c r="E310" i="3"/>
  <c r="D310" i="3"/>
  <c r="H309" i="3"/>
  <c r="G309" i="3"/>
  <c r="E309" i="3"/>
  <c r="D309" i="3"/>
  <c r="H308" i="3"/>
  <c r="G308" i="3"/>
  <c r="E308" i="3"/>
  <c r="D308" i="3"/>
  <c r="H307" i="3"/>
  <c r="G307" i="3"/>
  <c r="E307" i="3"/>
  <c r="D307" i="3"/>
  <c r="D54" i="11"/>
  <c r="C54" i="11"/>
  <c r="B54" i="11"/>
  <c r="A54" i="11"/>
  <c r="J85" i="8"/>
  <c r="J84" i="8"/>
  <c r="B91" i="8"/>
  <c r="A57" i="11"/>
  <c r="B86" i="8"/>
  <c r="B85" i="8"/>
  <c r="B90" i="8"/>
  <c r="A56" i="11"/>
  <c r="J86" i="8"/>
  <c r="B84" i="8"/>
  <c r="B89" i="8"/>
  <c r="A55" i="11"/>
  <c r="G559" i="3"/>
  <c r="E351" i="3"/>
  <c r="H325" i="3"/>
  <c r="H637" i="3"/>
  <c r="C278" i="8"/>
  <c r="B169" i="11"/>
  <c r="C280" i="8"/>
  <c r="B171" i="11"/>
  <c r="B531" i="3"/>
  <c r="J562" i="3"/>
  <c r="C570" i="3"/>
  <c r="G533" i="3"/>
  <c r="K614" i="3"/>
  <c r="B567" i="3"/>
  <c r="C569" i="3"/>
  <c r="F595" i="3"/>
  <c r="F772" i="2"/>
  <c r="C632" i="3"/>
  <c r="C479" i="3"/>
  <c r="K484" i="3"/>
  <c r="F531" i="3"/>
  <c r="F688" i="2"/>
  <c r="C554" i="3"/>
  <c r="I557" i="3"/>
  <c r="C622" i="3"/>
  <c r="C646" i="3"/>
  <c r="C597" i="3"/>
  <c r="I608" i="3"/>
  <c r="C125" i="8"/>
  <c r="C544" i="3"/>
  <c r="I554" i="3"/>
  <c r="C232" i="8"/>
  <c r="B141" i="11"/>
  <c r="C247" i="8"/>
  <c r="B150" i="11"/>
  <c r="C581" i="3"/>
  <c r="J584" i="3"/>
  <c r="G598" i="3"/>
  <c r="I214" i="8"/>
  <c r="I227" i="8"/>
  <c r="C233" i="8"/>
  <c r="B142" i="11"/>
  <c r="I229" i="8"/>
  <c r="C235" i="8"/>
  <c r="B144" i="11"/>
  <c r="I242" i="8"/>
  <c r="C248" i="8"/>
  <c r="B151" i="11"/>
  <c r="J406" i="3"/>
  <c r="C243" i="8"/>
  <c r="C249" i="8"/>
  <c r="B152" i="11"/>
  <c r="J432" i="3"/>
  <c r="C256" i="8"/>
  <c r="C262" i="8"/>
  <c r="B159" i="11"/>
  <c r="K497" i="3"/>
  <c r="C272" i="8"/>
  <c r="B518" i="3"/>
  <c r="J523" i="3"/>
  <c r="C274" i="8"/>
  <c r="C543" i="3"/>
  <c r="I544" i="3"/>
  <c r="E572" i="3"/>
  <c r="J570" i="3"/>
  <c r="J571" i="3"/>
  <c r="C580" i="3"/>
  <c r="C584" i="3"/>
  <c r="H611" i="3"/>
  <c r="I610" i="3"/>
  <c r="F619" i="3"/>
  <c r="F804" i="2"/>
  <c r="C250" i="8"/>
  <c r="B153" i="11"/>
  <c r="C263" i="8"/>
  <c r="B160" i="11"/>
  <c r="K458" i="3"/>
  <c r="C258" i="8"/>
  <c r="C264" i="8"/>
  <c r="B161" i="11"/>
  <c r="B476" i="3"/>
  <c r="F478" i="3"/>
  <c r="F619" i="2"/>
  <c r="J484" i="3"/>
  <c r="C271" i="8"/>
  <c r="C517" i="3"/>
  <c r="E546" i="3"/>
  <c r="K549" i="3"/>
  <c r="G572" i="3"/>
  <c r="K575" i="3"/>
  <c r="I583" i="3"/>
  <c r="C594" i="3"/>
  <c r="C595" i="3"/>
  <c r="J608" i="3"/>
  <c r="J614" i="3"/>
  <c r="J619" i="3"/>
  <c r="F622" i="3"/>
  <c r="F807" i="2"/>
  <c r="K627" i="3"/>
  <c r="C636" i="3"/>
  <c r="C124" i="8"/>
  <c r="K354" i="3"/>
  <c r="C228" i="8"/>
  <c r="C308" i="3"/>
  <c r="K315" i="3"/>
  <c r="C214" i="8"/>
  <c r="K341" i="3"/>
  <c r="C227" i="8"/>
  <c r="J386" i="3"/>
  <c r="J415" i="3"/>
  <c r="I428" i="3"/>
  <c r="K432" i="3"/>
  <c r="C265" i="8"/>
  <c r="B162" i="11"/>
  <c r="B502" i="3"/>
  <c r="B504" i="3"/>
  <c r="J510" i="3"/>
  <c r="C273" i="8"/>
  <c r="K523" i="3"/>
  <c r="H533" i="3"/>
  <c r="I529" i="3"/>
  <c r="K536" i="3"/>
  <c r="F571" i="3"/>
  <c r="F740" i="2"/>
  <c r="B609" i="3"/>
  <c r="C623" i="3"/>
  <c r="C645" i="3"/>
  <c r="J646" i="3"/>
  <c r="F647" i="3"/>
  <c r="F840" i="2"/>
  <c r="K653" i="3"/>
  <c r="C116" i="8"/>
  <c r="B72" i="11"/>
  <c r="H598" i="3"/>
  <c r="C607" i="3"/>
  <c r="B438" i="3"/>
  <c r="F440" i="3"/>
  <c r="F569" i="2"/>
  <c r="I452" i="3"/>
  <c r="I453" i="3"/>
  <c r="F464" i="3"/>
  <c r="F601" i="2"/>
  <c r="J478" i="3"/>
  <c r="F490" i="3"/>
  <c r="F635" i="2"/>
  <c r="H520" i="3"/>
  <c r="I516" i="3"/>
  <c r="I517" i="3"/>
  <c r="J518" i="3"/>
  <c r="C529" i="3"/>
  <c r="F532" i="3"/>
  <c r="F689" i="2"/>
  <c r="I541" i="3"/>
  <c r="J542" i="3"/>
  <c r="C545" i="3"/>
  <c r="C555" i="3"/>
  <c r="C557" i="3"/>
  <c r="C567" i="3"/>
  <c r="H572" i="3"/>
  <c r="F580" i="3"/>
  <c r="F753" i="2"/>
  <c r="I581" i="3"/>
  <c r="J581" i="3"/>
  <c r="I584" i="3"/>
  <c r="B595" i="3"/>
  <c r="E611" i="3"/>
  <c r="D614" i="3"/>
  <c r="C797" i="2"/>
  <c r="C608" i="3"/>
  <c r="F609" i="3"/>
  <c r="F790" i="2"/>
  <c r="F623" i="3"/>
  <c r="F808" i="2"/>
  <c r="E624" i="3"/>
  <c r="J632" i="3"/>
  <c r="I634" i="3"/>
  <c r="F636" i="3"/>
  <c r="F825" i="2"/>
  <c r="I646" i="3"/>
  <c r="B647" i="3"/>
  <c r="J647" i="3"/>
  <c r="I648" i="3"/>
  <c r="J609" i="3"/>
  <c r="J623" i="3"/>
  <c r="C347" i="3"/>
  <c r="C350" i="3"/>
  <c r="I388" i="3"/>
  <c r="B400" i="3"/>
  <c r="B428" i="3"/>
  <c r="C441" i="3"/>
  <c r="C465" i="3"/>
  <c r="F466" i="3"/>
  <c r="F603" i="2"/>
  <c r="C480" i="3"/>
  <c r="I503" i="3"/>
  <c r="C515" i="3"/>
  <c r="C516" i="3"/>
  <c r="F518" i="3"/>
  <c r="F671" i="2"/>
  <c r="C519" i="3"/>
  <c r="C528" i="3"/>
  <c r="C531" i="3"/>
  <c r="H546" i="3"/>
  <c r="C556" i="3"/>
  <c r="I567" i="3"/>
  <c r="J567" i="3"/>
  <c r="I568" i="3"/>
  <c r="F581" i="3"/>
  <c r="F754" i="2"/>
  <c r="I582" i="3"/>
  <c r="B594" i="3"/>
  <c r="F594" i="3"/>
  <c r="F771" i="2"/>
  <c r="I620" i="3"/>
  <c r="B623" i="3"/>
  <c r="B372" i="3"/>
  <c r="C373" i="3"/>
  <c r="K380" i="3"/>
  <c r="F424" i="3"/>
  <c r="F549" i="2"/>
  <c r="I438" i="3"/>
  <c r="I439" i="3"/>
  <c r="J458" i="3"/>
  <c r="I463" i="3"/>
  <c r="H481" i="3"/>
  <c r="I477" i="3"/>
  <c r="J515" i="3"/>
  <c r="J517" i="3"/>
  <c r="I518" i="3"/>
  <c r="F519" i="3"/>
  <c r="F672" i="2"/>
  <c r="J531" i="3"/>
  <c r="J541" i="3"/>
  <c r="B543" i="3"/>
  <c r="I543" i="3"/>
  <c r="K562" i="3"/>
  <c r="F567" i="3"/>
  <c r="F736" i="2"/>
  <c r="I570" i="3"/>
  <c r="B581" i="3"/>
  <c r="E585" i="3"/>
  <c r="I595" i="3"/>
  <c r="J595" i="3"/>
  <c r="K601" i="3"/>
  <c r="B622" i="3"/>
  <c r="I632" i="3"/>
  <c r="B633" i="3"/>
  <c r="K640" i="3"/>
  <c r="I515" i="3"/>
  <c r="D520" i="3"/>
  <c r="J530" i="3"/>
  <c r="F530" i="3"/>
  <c r="F687" i="2"/>
  <c r="B530" i="3"/>
  <c r="I530" i="3"/>
  <c r="I532" i="3"/>
  <c r="E533" i="3"/>
  <c r="J558" i="3"/>
  <c r="F558" i="3"/>
  <c r="F723" i="2"/>
  <c r="B558" i="3"/>
  <c r="H559" i="3"/>
  <c r="H562" i="3"/>
  <c r="I729" i="2"/>
  <c r="G585" i="3"/>
  <c r="J621" i="3"/>
  <c r="F621" i="3"/>
  <c r="F806" i="2"/>
  <c r="B621" i="3"/>
  <c r="C621" i="3"/>
  <c r="F515" i="3"/>
  <c r="F668" i="2"/>
  <c r="C518" i="3"/>
  <c r="B519" i="3"/>
  <c r="J519" i="3"/>
  <c r="E520" i="3"/>
  <c r="B532" i="3"/>
  <c r="J532" i="3"/>
  <c r="J544" i="3"/>
  <c r="F544" i="3"/>
  <c r="F705" i="2"/>
  <c r="B544" i="3"/>
  <c r="J545" i="3"/>
  <c r="J554" i="3"/>
  <c r="F554" i="3"/>
  <c r="F719" i="2"/>
  <c r="B554" i="3"/>
  <c r="J555" i="3"/>
  <c r="I556" i="3"/>
  <c r="J593" i="3"/>
  <c r="F593" i="3"/>
  <c r="F770" i="2"/>
  <c r="B593" i="3"/>
  <c r="D598" i="3"/>
  <c r="C593" i="3"/>
  <c r="F633" i="3"/>
  <c r="F822" i="2"/>
  <c r="J633" i="3"/>
  <c r="J649" i="3"/>
  <c r="F649" i="3"/>
  <c r="F842" i="2"/>
  <c r="B649" i="3"/>
  <c r="C649" i="3"/>
  <c r="G520" i="3"/>
  <c r="B516" i="3"/>
  <c r="F516" i="3"/>
  <c r="F669" i="2"/>
  <c r="J516" i="3"/>
  <c r="B528" i="3"/>
  <c r="F528" i="3"/>
  <c r="F685" i="2"/>
  <c r="J528" i="3"/>
  <c r="F529" i="3"/>
  <c r="F686" i="2"/>
  <c r="J529" i="3"/>
  <c r="I531" i="3"/>
  <c r="C532" i="3"/>
  <c r="J536" i="3"/>
  <c r="I542" i="3"/>
  <c r="B545" i="3"/>
  <c r="F545" i="3"/>
  <c r="F706" i="2"/>
  <c r="J549" i="3"/>
  <c r="E559" i="3"/>
  <c r="B555" i="3"/>
  <c r="F555" i="3"/>
  <c r="F720" i="2"/>
  <c r="B556" i="3"/>
  <c r="F556" i="3"/>
  <c r="F721" i="2"/>
  <c r="J556" i="3"/>
  <c r="F557" i="3"/>
  <c r="F722" i="2"/>
  <c r="J557" i="3"/>
  <c r="C568" i="3"/>
  <c r="J568" i="3"/>
  <c r="F568" i="3"/>
  <c r="F737" i="2"/>
  <c r="B568" i="3"/>
  <c r="D572" i="3"/>
  <c r="I569" i="3"/>
  <c r="B580" i="3"/>
  <c r="E598" i="3"/>
  <c r="I594" i="3"/>
  <c r="J594" i="3"/>
  <c r="C606" i="3"/>
  <c r="J606" i="3"/>
  <c r="F606" i="3"/>
  <c r="F787" i="2"/>
  <c r="B606" i="3"/>
  <c r="I606" i="3"/>
  <c r="I607" i="3"/>
  <c r="C619" i="3"/>
  <c r="B619" i="3"/>
  <c r="I619" i="3"/>
  <c r="D624" i="3"/>
  <c r="J635" i="3"/>
  <c r="F635" i="3"/>
  <c r="F824" i="2"/>
  <c r="B635" i="3"/>
  <c r="C635" i="3"/>
  <c r="B636" i="3"/>
  <c r="E637" i="3"/>
  <c r="D640" i="3"/>
  <c r="C831" i="2"/>
  <c r="J640" i="3"/>
  <c r="I645" i="3"/>
  <c r="G650" i="3"/>
  <c r="J653" i="3"/>
  <c r="I519" i="3"/>
  <c r="C541" i="3"/>
  <c r="C542" i="3"/>
  <c r="I558" i="3"/>
  <c r="C582" i="3"/>
  <c r="J582" i="3"/>
  <c r="F582" i="3"/>
  <c r="F755" i="2"/>
  <c r="B582" i="3"/>
  <c r="I633" i="3"/>
  <c r="B515" i="3"/>
  <c r="I528" i="3"/>
  <c r="D546" i="3"/>
  <c r="G546" i="3"/>
  <c r="C583" i="3"/>
  <c r="I622" i="3"/>
  <c r="J622" i="3"/>
  <c r="B517" i="3"/>
  <c r="F517" i="3"/>
  <c r="F670" i="2"/>
  <c r="B529" i="3"/>
  <c r="C530" i="3"/>
  <c r="D533" i="3"/>
  <c r="B541" i="3"/>
  <c r="F541" i="3"/>
  <c r="F702" i="2"/>
  <c r="B542" i="3"/>
  <c r="F542" i="3"/>
  <c r="F703" i="2"/>
  <c r="F543" i="3"/>
  <c r="F704" i="2"/>
  <c r="J543" i="3"/>
  <c r="I545" i="3"/>
  <c r="I555" i="3"/>
  <c r="B557" i="3"/>
  <c r="C558" i="3"/>
  <c r="D559" i="3"/>
  <c r="C571" i="3"/>
  <c r="B571" i="3"/>
  <c r="I571" i="3"/>
  <c r="I580" i="3"/>
  <c r="J580" i="3"/>
  <c r="C596" i="3"/>
  <c r="J596" i="3"/>
  <c r="F596" i="3"/>
  <c r="F773" i="2"/>
  <c r="B596" i="3"/>
  <c r="I596" i="3"/>
  <c r="I597" i="3"/>
  <c r="J601" i="3"/>
  <c r="I609" i="3"/>
  <c r="I636" i="3"/>
  <c r="J636" i="3"/>
  <c r="H650" i="3"/>
  <c r="I647" i="3"/>
  <c r="J569" i="3"/>
  <c r="F569" i="3"/>
  <c r="F738" i="2"/>
  <c r="B569" i="3"/>
  <c r="B570" i="3"/>
  <c r="F570" i="3"/>
  <c r="F739" i="2"/>
  <c r="D585" i="3"/>
  <c r="H585" i="3"/>
  <c r="J583" i="3"/>
  <c r="F583" i="3"/>
  <c r="F756" i="2"/>
  <c r="B583" i="3"/>
  <c r="B584" i="3"/>
  <c r="F584" i="3"/>
  <c r="F757" i="2"/>
  <c r="K588" i="3"/>
  <c r="J588" i="3"/>
  <c r="I593" i="3"/>
  <c r="J597" i="3"/>
  <c r="F597" i="3"/>
  <c r="F774" i="2"/>
  <c r="B597" i="3"/>
  <c r="G611" i="3"/>
  <c r="J607" i="3"/>
  <c r="F607" i="3"/>
  <c r="F788" i="2"/>
  <c r="B607" i="3"/>
  <c r="B608" i="3"/>
  <c r="F608" i="3"/>
  <c r="F789" i="2"/>
  <c r="C610" i="3"/>
  <c r="J610" i="3"/>
  <c r="F610" i="3"/>
  <c r="F791" i="2"/>
  <c r="B610" i="3"/>
  <c r="G624" i="3"/>
  <c r="C620" i="3"/>
  <c r="J620" i="3"/>
  <c r="F620" i="3"/>
  <c r="F805" i="2"/>
  <c r="B620" i="3"/>
  <c r="I621" i="3"/>
  <c r="I623" i="3"/>
  <c r="B632" i="3"/>
  <c r="F632" i="3"/>
  <c r="F821" i="2"/>
  <c r="C634" i="3"/>
  <c r="J634" i="3"/>
  <c r="F634" i="3"/>
  <c r="F823" i="2"/>
  <c r="B634" i="3"/>
  <c r="I635" i="3"/>
  <c r="G637" i="3"/>
  <c r="J645" i="3"/>
  <c r="F645" i="3"/>
  <c r="F838" i="2"/>
  <c r="B645" i="3"/>
  <c r="D650" i="3"/>
  <c r="B646" i="3"/>
  <c r="F646" i="3"/>
  <c r="F839" i="2"/>
  <c r="C648" i="3"/>
  <c r="J648" i="3"/>
  <c r="F648" i="3"/>
  <c r="F841" i="2"/>
  <c r="B648" i="3"/>
  <c r="I649" i="3"/>
  <c r="C609" i="3"/>
  <c r="H624" i="3"/>
  <c r="C633" i="3"/>
  <c r="E650" i="3"/>
  <c r="C647" i="3"/>
  <c r="J575" i="3"/>
  <c r="J627" i="3"/>
  <c r="C454" i="3"/>
  <c r="J454" i="3"/>
  <c r="J466" i="3"/>
  <c r="I372" i="3"/>
  <c r="I376" i="3"/>
  <c r="F400" i="3"/>
  <c r="F517" i="2"/>
  <c r="C414" i="3"/>
  <c r="B414" i="3"/>
  <c r="I415" i="3"/>
  <c r="J424" i="3"/>
  <c r="H429" i="3"/>
  <c r="J440" i="3"/>
  <c r="I465" i="3"/>
  <c r="D468" i="3"/>
  <c r="J477" i="3"/>
  <c r="G494" i="3"/>
  <c r="J490" i="3"/>
  <c r="F502" i="3"/>
  <c r="F651" i="2"/>
  <c r="C503" i="3"/>
  <c r="K328" i="3"/>
  <c r="C337" i="3"/>
  <c r="J346" i="3"/>
  <c r="B347" i="3"/>
  <c r="F347" i="3"/>
  <c r="F448" i="2"/>
  <c r="I362" i="3"/>
  <c r="C415" i="3"/>
  <c r="K419" i="3"/>
  <c r="C452" i="3"/>
  <c r="B452" i="3"/>
  <c r="J453" i="3"/>
  <c r="F454" i="3"/>
  <c r="F587" i="2"/>
  <c r="H468" i="3"/>
  <c r="C478" i="3"/>
  <c r="B478" i="3"/>
  <c r="J480" i="3"/>
  <c r="C489" i="3"/>
  <c r="H494" i="3"/>
  <c r="K510" i="3"/>
  <c r="C440" i="3"/>
  <c r="B440" i="3"/>
  <c r="C464" i="3"/>
  <c r="B464" i="3"/>
  <c r="C490" i="3"/>
  <c r="B490" i="3"/>
  <c r="I373" i="3"/>
  <c r="B386" i="3"/>
  <c r="I387" i="3"/>
  <c r="I441" i="3"/>
  <c r="J464" i="3"/>
  <c r="I347" i="3"/>
  <c r="J341" i="3"/>
  <c r="J376" i="3"/>
  <c r="B376" i="3"/>
  <c r="C385" i="3"/>
  <c r="B389" i="3"/>
  <c r="C427" i="3"/>
  <c r="C428" i="3"/>
  <c r="C438" i="3"/>
  <c r="J439" i="3"/>
  <c r="G442" i="3"/>
  <c r="B454" i="3"/>
  <c r="J463" i="3"/>
  <c r="C466" i="3"/>
  <c r="I476" i="3"/>
  <c r="I479" i="3"/>
  <c r="F480" i="3"/>
  <c r="F621" i="2"/>
  <c r="J489" i="3"/>
  <c r="I489" i="3"/>
  <c r="C504" i="3"/>
  <c r="F504" i="3"/>
  <c r="F653" i="2"/>
  <c r="J504" i="3"/>
  <c r="J328" i="3"/>
  <c r="J347" i="3"/>
  <c r="F386" i="3"/>
  <c r="F499" i="2"/>
  <c r="C389" i="3"/>
  <c r="I399" i="3"/>
  <c r="I414" i="3"/>
  <c r="B424" i="3"/>
  <c r="I437" i="3"/>
  <c r="B439" i="3"/>
  <c r="J441" i="3"/>
  <c r="I464" i="3"/>
  <c r="J465" i="3"/>
  <c r="B477" i="3"/>
  <c r="I478" i="3"/>
  <c r="J479" i="3"/>
  <c r="I490" i="3"/>
  <c r="C493" i="3"/>
  <c r="J503" i="3"/>
  <c r="F413" i="3"/>
  <c r="F534" i="2"/>
  <c r="B413" i="3"/>
  <c r="C413" i="3"/>
  <c r="C467" i="3"/>
  <c r="I467" i="3"/>
  <c r="G468" i="3"/>
  <c r="C492" i="3"/>
  <c r="B492" i="3"/>
  <c r="D494" i="3"/>
  <c r="J492" i="3"/>
  <c r="F492" i="3"/>
  <c r="F637" i="2"/>
  <c r="G416" i="3"/>
  <c r="I411" i="3"/>
  <c r="C411" i="3"/>
  <c r="I413" i="3"/>
  <c r="I425" i="3"/>
  <c r="C425" i="3"/>
  <c r="I427" i="3"/>
  <c r="C451" i="3"/>
  <c r="E455" i="3"/>
  <c r="I505" i="3"/>
  <c r="C505" i="3"/>
  <c r="I451" i="3"/>
  <c r="C491" i="3"/>
  <c r="I491" i="3"/>
  <c r="I493" i="3"/>
  <c r="E429" i="3"/>
  <c r="C450" i="3"/>
  <c r="D455" i="3"/>
  <c r="B450" i="3"/>
  <c r="F450" i="3"/>
  <c r="F583" i="2"/>
  <c r="J450" i="3"/>
  <c r="C412" i="3"/>
  <c r="B412" i="3"/>
  <c r="D416" i="3"/>
  <c r="F412" i="3"/>
  <c r="F533" i="2"/>
  <c r="J412" i="3"/>
  <c r="C426" i="3"/>
  <c r="B426" i="3"/>
  <c r="J426" i="3"/>
  <c r="F426" i="3"/>
  <c r="F551" i="2"/>
  <c r="E442" i="3"/>
  <c r="B437" i="3"/>
  <c r="C437" i="3"/>
  <c r="I450" i="3"/>
  <c r="H455" i="3"/>
  <c r="I492" i="3"/>
  <c r="J497" i="3"/>
  <c r="C506" i="3"/>
  <c r="B506" i="3"/>
  <c r="F506" i="3"/>
  <c r="F655" i="2"/>
  <c r="J506" i="3"/>
  <c r="J419" i="3"/>
  <c r="F453" i="3"/>
  <c r="F586" i="2"/>
  <c r="B453" i="3"/>
  <c r="E468" i="3"/>
  <c r="F463" i="3"/>
  <c r="F600" i="2"/>
  <c r="B463" i="3"/>
  <c r="D481" i="3"/>
  <c r="C476" i="3"/>
  <c r="J411" i="3"/>
  <c r="J414" i="3"/>
  <c r="I424" i="3"/>
  <c r="J425" i="3"/>
  <c r="J428" i="3"/>
  <c r="H442" i="3"/>
  <c r="J438" i="3"/>
  <c r="I440" i="3"/>
  <c r="K445" i="3"/>
  <c r="J445" i="3"/>
  <c r="J452" i="3"/>
  <c r="I454" i="3"/>
  <c r="B466" i="3"/>
  <c r="I466" i="3"/>
  <c r="J467" i="3"/>
  <c r="J476" i="3"/>
  <c r="B480" i="3"/>
  <c r="I480" i="3"/>
  <c r="E481" i="3"/>
  <c r="E494" i="3"/>
  <c r="J491" i="3"/>
  <c r="C502" i="3"/>
  <c r="D507" i="3"/>
  <c r="F503" i="3"/>
  <c r="F652" i="2"/>
  <c r="B503" i="3"/>
  <c r="J505" i="3"/>
  <c r="H416" i="3"/>
  <c r="G507" i="3"/>
  <c r="H510" i="3"/>
  <c r="E416" i="3"/>
  <c r="I412" i="3"/>
  <c r="J413" i="3"/>
  <c r="F414" i="3"/>
  <c r="F535" i="2"/>
  <c r="D429" i="3"/>
  <c r="C424" i="3"/>
  <c r="B425" i="3"/>
  <c r="I426" i="3"/>
  <c r="J427" i="3"/>
  <c r="F428" i="3"/>
  <c r="F553" i="2"/>
  <c r="J437" i="3"/>
  <c r="F438" i="3"/>
  <c r="F567" i="2"/>
  <c r="C439" i="3"/>
  <c r="D442" i="3"/>
  <c r="G455" i="3"/>
  <c r="J451" i="3"/>
  <c r="F452" i="3"/>
  <c r="F585" i="2"/>
  <c r="C453" i="3"/>
  <c r="C463" i="3"/>
  <c r="B467" i="3"/>
  <c r="K471" i="3"/>
  <c r="J471" i="3"/>
  <c r="F476" i="3"/>
  <c r="F617" i="2"/>
  <c r="C477" i="3"/>
  <c r="F491" i="3"/>
  <c r="F636" i="2"/>
  <c r="B491" i="3"/>
  <c r="J493" i="3"/>
  <c r="J502" i="3"/>
  <c r="I504" i="3"/>
  <c r="I506" i="3"/>
  <c r="E507" i="3"/>
  <c r="B411" i="3"/>
  <c r="F411" i="3"/>
  <c r="F532" i="2"/>
  <c r="B415" i="3"/>
  <c r="F415" i="3"/>
  <c r="F536" i="2"/>
  <c r="F425" i="3"/>
  <c r="F550" i="2"/>
  <c r="G429" i="3"/>
  <c r="F439" i="3"/>
  <c r="F568" i="2"/>
  <c r="F467" i="3"/>
  <c r="F604" i="2"/>
  <c r="F477" i="3"/>
  <c r="F618" i="2"/>
  <c r="G481" i="3"/>
  <c r="I502" i="3"/>
  <c r="B505" i="3"/>
  <c r="F505" i="3"/>
  <c r="F654" i="2"/>
  <c r="B427" i="3"/>
  <c r="F427" i="3"/>
  <c r="F552" i="2"/>
  <c r="F437" i="3"/>
  <c r="F566" i="2"/>
  <c r="B441" i="3"/>
  <c r="F441" i="3"/>
  <c r="F570" i="2"/>
  <c r="B451" i="3"/>
  <c r="F451" i="3"/>
  <c r="F584" i="2"/>
  <c r="B465" i="3"/>
  <c r="F465" i="3"/>
  <c r="F602" i="2"/>
  <c r="B479" i="3"/>
  <c r="F479" i="3"/>
  <c r="F620" i="2"/>
  <c r="B489" i="3"/>
  <c r="F489" i="3"/>
  <c r="F634" i="2"/>
  <c r="B493" i="3"/>
  <c r="F493" i="3"/>
  <c r="F638" i="2"/>
  <c r="J400" i="3"/>
  <c r="J380" i="3"/>
  <c r="B322" i="3"/>
  <c r="J333" i="3"/>
  <c r="C348" i="3"/>
  <c r="C360" i="3"/>
  <c r="D377" i="3"/>
  <c r="B375" i="3"/>
  <c r="H390" i="3"/>
  <c r="J387" i="3"/>
  <c r="I389" i="3"/>
  <c r="C398" i="3"/>
  <c r="C399" i="3"/>
  <c r="J401" i="3"/>
  <c r="C402" i="3"/>
  <c r="K406" i="3"/>
  <c r="I346" i="3"/>
  <c r="B361" i="3"/>
  <c r="C362" i="3"/>
  <c r="K367" i="3"/>
  <c r="J372" i="3"/>
  <c r="I374" i="3"/>
  <c r="I375" i="3"/>
  <c r="I386" i="3"/>
  <c r="C387" i="3"/>
  <c r="C401" i="3"/>
  <c r="J315" i="3"/>
  <c r="J350" i="3"/>
  <c r="B362" i="3"/>
  <c r="C376" i="3"/>
  <c r="C346" i="3"/>
  <c r="I349" i="3"/>
  <c r="I350" i="3"/>
  <c r="J354" i="3"/>
  <c r="G364" i="3"/>
  <c r="I361" i="3"/>
  <c r="C363" i="3"/>
  <c r="F372" i="3"/>
  <c r="F481" i="2"/>
  <c r="J373" i="3"/>
  <c r="F376" i="3"/>
  <c r="F485" i="2"/>
  <c r="E390" i="3"/>
  <c r="D390" i="3"/>
  <c r="J389" i="3"/>
  <c r="K393" i="3"/>
  <c r="G403" i="3"/>
  <c r="H406" i="3"/>
  <c r="J399" i="3"/>
  <c r="C400" i="3"/>
  <c r="I400" i="3"/>
  <c r="I402" i="3"/>
  <c r="D364" i="3"/>
  <c r="C359" i="3"/>
  <c r="J360" i="3"/>
  <c r="J359" i="3"/>
  <c r="I359" i="3"/>
  <c r="F360" i="3"/>
  <c r="F465" i="2"/>
  <c r="C361" i="3"/>
  <c r="J362" i="3"/>
  <c r="C374" i="3"/>
  <c r="J374" i="3"/>
  <c r="F374" i="3"/>
  <c r="F483" i="2"/>
  <c r="B374" i="3"/>
  <c r="C375" i="3"/>
  <c r="E377" i="3"/>
  <c r="D380" i="3"/>
  <c r="J385" i="3"/>
  <c r="C388" i="3"/>
  <c r="J388" i="3"/>
  <c r="F388" i="3"/>
  <c r="F501" i="2"/>
  <c r="B388" i="3"/>
  <c r="I385" i="3"/>
  <c r="G390" i="3"/>
  <c r="H364" i="3"/>
  <c r="E364" i="3"/>
  <c r="B360" i="3"/>
  <c r="I360" i="3"/>
  <c r="J361" i="3"/>
  <c r="F362" i="3"/>
  <c r="F467" i="2"/>
  <c r="J363" i="3"/>
  <c r="I363" i="3"/>
  <c r="H377" i="3"/>
  <c r="J375" i="3"/>
  <c r="J393" i="3"/>
  <c r="I401" i="3"/>
  <c r="B359" i="3"/>
  <c r="F359" i="3"/>
  <c r="F464" i="2"/>
  <c r="B363" i="3"/>
  <c r="F363" i="3"/>
  <c r="F468" i="2"/>
  <c r="C372" i="3"/>
  <c r="B373" i="3"/>
  <c r="F373" i="3"/>
  <c r="F482" i="2"/>
  <c r="G377" i="3"/>
  <c r="C386" i="3"/>
  <c r="B387" i="3"/>
  <c r="F387" i="3"/>
  <c r="F500" i="2"/>
  <c r="I398" i="3"/>
  <c r="B401" i="3"/>
  <c r="F401" i="3"/>
  <c r="F518" i="2"/>
  <c r="D403" i="3"/>
  <c r="J367" i="3"/>
  <c r="B398" i="3"/>
  <c r="F398" i="3"/>
  <c r="F515" i="2"/>
  <c r="J398" i="3"/>
  <c r="B402" i="3"/>
  <c r="F402" i="3"/>
  <c r="F519" i="2"/>
  <c r="J402" i="3"/>
  <c r="E403" i="3"/>
  <c r="F361" i="3"/>
  <c r="F466" i="2"/>
  <c r="F375" i="3"/>
  <c r="F484" i="2"/>
  <c r="B385" i="3"/>
  <c r="F385" i="3"/>
  <c r="F498" i="2"/>
  <c r="F389" i="3"/>
  <c r="F502" i="2"/>
  <c r="B399" i="3"/>
  <c r="F399" i="3"/>
  <c r="F516" i="2"/>
  <c r="H351" i="3"/>
  <c r="C349" i="3"/>
  <c r="I348" i="3"/>
  <c r="G351" i="3"/>
  <c r="B348" i="3"/>
  <c r="F348" i="3"/>
  <c r="F449" i="2"/>
  <c r="J348" i="3"/>
  <c r="B349" i="3"/>
  <c r="F349" i="3"/>
  <c r="F450" i="2"/>
  <c r="J349" i="3"/>
  <c r="D351" i="3"/>
  <c r="B346" i="3"/>
  <c r="F346" i="3"/>
  <c r="F447" i="2"/>
  <c r="B350" i="3"/>
  <c r="F350" i="3"/>
  <c r="F451" i="2"/>
  <c r="H338" i="3"/>
  <c r="J337" i="3"/>
  <c r="C336" i="3"/>
  <c r="E338" i="3"/>
  <c r="I333" i="3"/>
  <c r="C333" i="3"/>
  <c r="B334" i="3"/>
  <c r="C335" i="3"/>
  <c r="I337" i="3"/>
  <c r="F334" i="3"/>
  <c r="F431" i="2"/>
  <c r="I334" i="3"/>
  <c r="C334" i="3"/>
  <c r="J334" i="3"/>
  <c r="I336" i="3"/>
  <c r="I335" i="3"/>
  <c r="G338" i="3"/>
  <c r="B335" i="3"/>
  <c r="F335" i="3"/>
  <c r="F432" i="2"/>
  <c r="J335" i="3"/>
  <c r="B336" i="3"/>
  <c r="F336" i="3"/>
  <c r="F433" i="2"/>
  <c r="J336" i="3"/>
  <c r="D338" i="3"/>
  <c r="B333" i="3"/>
  <c r="F333" i="3"/>
  <c r="F430" i="2"/>
  <c r="B337" i="3"/>
  <c r="F337" i="3"/>
  <c r="F434" i="2"/>
  <c r="J322" i="3"/>
  <c r="F322" i="3"/>
  <c r="F415" i="2"/>
  <c r="I322" i="3"/>
  <c r="E325" i="3"/>
  <c r="I321" i="3"/>
  <c r="C320" i="3"/>
  <c r="C321" i="3"/>
  <c r="J321" i="3"/>
  <c r="C323" i="3"/>
  <c r="F323" i="3"/>
  <c r="F416" i="2"/>
  <c r="G325" i="3"/>
  <c r="H328" i="3"/>
  <c r="I324" i="3"/>
  <c r="C324" i="3"/>
  <c r="I320" i="3"/>
  <c r="B323" i="3"/>
  <c r="J323" i="3"/>
  <c r="B320" i="3"/>
  <c r="F320" i="3"/>
  <c r="F413" i="2"/>
  <c r="J320" i="3"/>
  <c r="B324" i="3"/>
  <c r="F324" i="3"/>
  <c r="F417" i="2"/>
  <c r="J324" i="3"/>
  <c r="I323" i="3"/>
  <c r="C322" i="3"/>
  <c r="D325" i="3"/>
  <c r="B321" i="3"/>
  <c r="F321" i="3"/>
  <c r="F414" i="2"/>
  <c r="C311" i="3"/>
  <c r="I307" i="3"/>
  <c r="H312" i="3"/>
  <c r="J308" i="3"/>
  <c r="I310" i="3"/>
  <c r="I311" i="3"/>
  <c r="J307" i="3"/>
  <c r="B308" i="3"/>
  <c r="F308" i="3"/>
  <c r="F397" i="2"/>
  <c r="C310" i="3"/>
  <c r="C307" i="3"/>
  <c r="E312" i="3"/>
  <c r="I308" i="3"/>
  <c r="C309" i="3"/>
  <c r="J311" i="3"/>
  <c r="I309" i="3"/>
  <c r="G312" i="3"/>
  <c r="B309" i="3"/>
  <c r="F309" i="3"/>
  <c r="F398" i="2"/>
  <c r="J309" i="3"/>
  <c r="B310" i="3"/>
  <c r="F310" i="3"/>
  <c r="F399" i="2"/>
  <c r="J310" i="3"/>
  <c r="D312" i="3"/>
  <c r="B307" i="3"/>
  <c r="F307" i="3"/>
  <c r="F396" i="2"/>
  <c r="B311" i="3"/>
  <c r="F311" i="3"/>
  <c r="F400" i="2"/>
  <c r="D46" i="11"/>
  <c r="C46" i="11"/>
  <c r="B46" i="11"/>
  <c r="A46" i="11"/>
  <c r="J72" i="8"/>
  <c r="J71" i="8"/>
  <c r="B78" i="8"/>
  <c r="A49" i="11"/>
  <c r="B73" i="8"/>
  <c r="B72" i="8"/>
  <c r="B77" i="8"/>
  <c r="A48" i="11"/>
  <c r="J73" i="8"/>
  <c r="B71" i="8"/>
  <c r="B76" i="8"/>
  <c r="A47" i="11"/>
  <c r="J59" i="8"/>
  <c r="J58" i="8"/>
  <c r="B60" i="8"/>
  <c r="B59" i="8"/>
  <c r="J60" i="8"/>
  <c r="B58" i="8"/>
  <c r="D38" i="11"/>
  <c r="C38" i="11"/>
  <c r="B38" i="11"/>
  <c r="A38" i="11"/>
  <c r="B65" i="8"/>
  <c r="A41" i="11"/>
  <c r="B64" i="8"/>
  <c r="A40" i="11"/>
  <c r="B63" i="8"/>
  <c r="A39" i="11"/>
  <c r="D30" i="11"/>
  <c r="C30" i="11"/>
  <c r="B30" i="11"/>
  <c r="A30" i="11"/>
  <c r="J46" i="8"/>
  <c r="J45" i="8"/>
  <c r="B52" i="8"/>
  <c r="A33" i="11"/>
  <c r="B47" i="8"/>
  <c r="B46" i="8"/>
  <c r="B51" i="8"/>
  <c r="A32" i="11"/>
  <c r="J47" i="8"/>
  <c r="B45" i="8"/>
  <c r="B50" i="8"/>
  <c r="A31" i="11"/>
  <c r="D22" i="11"/>
  <c r="C22" i="11"/>
  <c r="B22" i="11"/>
  <c r="A22" i="11"/>
  <c r="J33" i="8"/>
  <c r="J32" i="8"/>
  <c r="B39" i="8"/>
  <c r="A25" i="11"/>
  <c r="B34" i="8"/>
  <c r="B33" i="8"/>
  <c r="B38" i="8"/>
  <c r="A24" i="11"/>
  <c r="J34" i="8"/>
  <c r="B32" i="8"/>
  <c r="B37" i="8"/>
  <c r="A23" i="11"/>
  <c r="D14" i="11"/>
  <c r="C14" i="11"/>
  <c r="B14" i="11"/>
  <c r="A14" i="11"/>
  <c r="J21" i="8"/>
  <c r="J20" i="8"/>
  <c r="J19" i="8"/>
  <c r="B21" i="8"/>
  <c r="B20" i="8"/>
  <c r="B25" i="8"/>
  <c r="A16" i="11"/>
  <c r="B19" i="8"/>
  <c r="B24" i="8"/>
  <c r="A15" i="11"/>
  <c r="B26" i="8"/>
  <c r="A17" i="11"/>
  <c r="A6" i="11"/>
  <c r="B6" i="11"/>
  <c r="C6" i="11"/>
  <c r="D6" i="11"/>
  <c r="H367" i="3"/>
  <c r="G229" i="8"/>
  <c r="D354" i="3"/>
  <c r="E228" i="8"/>
  <c r="C130" i="8"/>
  <c r="B81" i="11"/>
  <c r="H640" i="3"/>
  <c r="I831" i="2"/>
  <c r="H614" i="3"/>
  <c r="I797" i="2"/>
  <c r="H575" i="3"/>
  <c r="I746" i="2"/>
  <c r="C277" i="8"/>
  <c r="B168" i="11"/>
  <c r="D536" i="3"/>
  <c r="C695" i="2"/>
  <c r="H549" i="3"/>
  <c r="I712" i="2"/>
  <c r="H601" i="3"/>
  <c r="I780" i="2"/>
  <c r="H536" i="3"/>
  <c r="I695" i="2"/>
  <c r="C234" i="8"/>
  <c r="B143" i="11"/>
  <c r="D549" i="3"/>
  <c r="C712" i="2"/>
  <c r="C117" i="8"/>
  <c r="B73" i="11"/>
  <c r="D575" i="3"/>
  <c r="C746" i="2"/>
  <c r="H523" i="3"/>
  <c r="G274" i="8"/>
  <c r="C279" i="8"/>
  <c r="B170" i="11"/>
  <c r="D393" i="3"/>
  <c r="E242" i="8"/>
  <c r="H484" i="3"/>
  <c r="G271" i="8"/>
  <c r="B572" i="3"/>
  <c r="C575" i="3"/>
  <c r="C745" i="2"/>
  <c r="J546" i="3"/>
  <c r="I549" i="3"/>
  <c r="I572" i="3"/>
  <c r="G575" i="3"/>
  <c r="I745" i="2"/>
  <c r="C129" i="8"/>
  <c r="B80" i="11"/>
  <c r="C491" i="2"/>
  <c r="E241" i="8"/>
  <c r="E124" i="8"/>
  <c r="I474" i="2"/>
  <c r="G123" i="8"/>
  <c r="I423" i="2"/>
  <c r="G226" i="8"/>
  <c r="G110" i="8"/>
  <c r="H432" i="3"/>
  <c r="I585" i="3"/>
  <c r="G588" i="3"/>
  <c r="I762" i="2"/>
  <c r="C572" i="3"/>
  <c r="E575" i="3"/>
  <c r="J520" i="3"/>
  <c r="I523" i="3"/>
  <c r="I525" i="2"/>
  <c r="G243" i="8"/>
  <c r="I661" i="2"/>
  <c r="G273" i="8"/>
  <c r="I637" i="3"/>
  <c r="G640" i="3"/>
  <c r="I830" i="2"/>
  <c r="D588" i="3"/>
  <c r="C763" i="2"/>
  <c r="D562" i="3"/>
  <c r="C729" i="2"/>
  <c r="D627" i="3"/>
  <c r="C814" i="2"/>
  <c r="I533" i="3"/>
  <c r="G536" i="3"/>
  <c r="I694" i="2"/>
  <c r="I546" i="3"/>
  <c r="G549" i="3"/>
  <c r="I711" i="2"/>
  <c r="I559" i="3"/>
  <c r="G562" i="3"/>
  <c r="I728" i="2"/>
  <c r="C457" i="2"/>
  <c r="E112" i="8"/>
  <c r="H458" i="3"/>
  <c r="B429" i="3"/>
  <c r="C432" i="3"/>
  <c r="H497" i="3"/>
  <c r="I377" i="3"/>
  <c r="G380" i="3"/>
  <c r="C637" i="3"/>
  <c r="E640" i="3"/>
  <c r="C533" i="3"/>
  <c r="E536" i="3"/>
  <c r="H471" i="3"/>
  <c r="H627" i="3"/>
  <c r="I814" i="2"/>
  <c r="C559" i="3"/>
  <c r="E562" i="3"/>
  <c r="C585" i="3"/>
  <c r="E588" i="3"/>
  <c r="C546" i="3"/>
  <c r="E549" i="3"/>
  <c r="I650" i="3"/>
  <c r="G653" i="3"/>
  <c r="I847" i="2"/>
  <c r="D432" i="3"/>
  <c r="C650" i="3"/>
  <c r="E653" i="3"/>
  <c r="J650" i="3"/>
  <c r="I653" i="3"/>
  <c r="J585" i="3"/>
  <c r="I588" i="3"/>
  <c r="J533" i="3"/>
  <c r="I536" i="3"/>
  <c r="B559" i="3"/>
  <c r="C562" i="3"/>
  <c r="C728" i="2"/>
  <c r="C520" i="3"/>
  <c r="E523" i="3"/>
  <c r="C494" i="3"/>
  <c r="E497" i="3"/>
  <c r="J637" i="3"/>
  <c r="I640" i="3"/>
  <c r="I351" i="3"/>
  <c r="G354" i="3"/>
  <c r="C351" i="3"/>
  <c r="E354" i="3"/>
  <c r="J481" i="3"/>
  <c r="I484" i="3"/>
  <c r="I442" i="3"/>
  <c r="G445" i="3"/>
  <c r="D471" i="3"/>
  <c r="I468" i="3"/>
  <c r="G471" i="3"/>
  <c r="J572" i="3"/>
  <c r="I575" i="3"/>
  <c r="C598" i="3"/>
  <c r="E601" i="3"/>
  <c r="J624" i="3"/>
  <c r="I627" i="3"/>
  <c r="I611" i="3"/>
  <c r="G614" i="3"/>
  <c r="I796" i="2"/>
  <c r="B585" i="3"/>
  <c r="C588" i="3"/>
  <c r="C762" i="2"/>
  <c r="B637" i="3"/>
  <c r="C640" i="3"/>
  <c r="C830" i="2"/>
  <c r="B624" i="3"/>
  <c r="C627" i="3"/>
  <c r="C813" i="2"/>
  <c r="B611" i="3"/>
  <c r="C614" i="3"/>
  <c r="C796" i="2"/>
  <c r="J598" i="3"/>
  <c r="I601" i="3"/>
  <c r="D653" i="3"/>
  <c r="C848" i="2"/>
  <c r="I598" i="3"/>
  <c r="G601" i="3"/>
  <c r="I779" i="2"/>
  <c r="B520" i="3"/>
  <c r="C523" i="3"/>
  <c r="C624" i="3"/>
  <c r="E627" i="3"/>
  <c r="B533" i="3"/>
  <c r="C536" i="3"/>
  <c r="C694" i="2"/>
  <c r="D601" i="3"/>
  <c r="C780" i="2"/>
  <c r="J559" i="3"/>
  <c r="I562" i="3"/>
  <c r="H588" i="3"/>
  <c r="I763" i="2"/>
  <c r="D523" i="3"/>
  <c r="H653" i="3"/>
  <c r="I848" i="2"/>
  <c r="I624" i="3"/>
  <c r="G627" i="3"/>
  <c r="I813" i="2"/>
  <c r="C611" i="3"/>
  <c r="E614" i="3"/>
  <c r="B650" i="3"/>
  <c r="C653" i="3"/>
  <c r="C847" i="2"/>
  <c r="B546" i="3"/>
  <c r="C549" i="3"/>
  <c r="C711" i="2"/>
  <c r="J611" i="3"/>
  <c r="I614" i="3"/>
  <c r="B598" i="3"/>
  <c r="C601" i="3"/>
  <c r="C779" i="2"/>
  <c r="I520" i="3"/>
  <c r="G523" i="3"/>
  <c r="C481" i="3"/>
  <c r="E484" i="3"/>
  <c r="J442" i="3"/>
  <c r="I445" i="3"/>
  <c r="C390" i="3"/>
  <c r="E393" i="3"/>
  <c r="C377" i="3"/>
  <c r="E380" i="3"/>
  <c r="H393" i="3"/>
  <c r="C364" i="3"/>
  <c r="E367" i="3"/>
  <c r="I507" i="3"/>
  <c r="G510" i="3"/>
  <c r="I481" i="3"/>
  <c r="G484" i="3"/>
  <c r="H445" i="3"/>
  <c r="D419" i="3"/>
  <c r="C468" i="3"/>
  <c r="E471" i="3"/>
  <c r="J468" i="3"/>
  <c r="I471" i="3"/>
  <c r="C416" i="3"/>
  <c r="E419" i="3"/>
  <c r="B507" i="3"/>
  <c r="C510" i="3"/>
  <c r="J494" i="3"/>
  <c r="I497" i="3"/>
  <c r="B481" i="3"/>
  <c r="C484" i="3"/>
  <c r="J429" i="3"/>
  <c r="I432" i="3"/>
  <c r="B455" i="3"/>
  <c r="C458" i="3"/>
  <c r="I494" i="3"/>
  <c r="G497" i="3"/>
  <c r="J416" i="3"/>
  <c r="I419" i="3"/>
  <c r="D458" i="3"/>
  <c r="I416" i="3"/>
  <c r="G419" i="3"/>
  <c r="D497" i="3"/>
  <c r="D510" i="3"/>
  <c r="I429" i="3"/>
  <c r="G432" i="3"/>
  <c r="D484" i="3"/>
  <c r="C442" i="3"/>
  <c r="E445" i="3"/>
  <c r="J455" i="3"/>
  <c r="I458" i="3"/>
  <c r="C455" i="3"/>
  <c r="E458" i="3"/>
  <c r="H419" i="3"/>
  <c r="D445" i="3"/>
  <c r="C429" i="3"/>
  <c r="E432" i="3"/>
  <c r="I455" i="3"/>
  <c r="G458" i="3"/>
  <c r="B494" i="3"/>
  <c r="C497" i="3"/>
  <c r="B416" i="3"/>
  <c r="C419" i="3"/>
  <c r="J507" i="3"/>
  <c r="I510" i="3"/>
  <c r="C507" i="3"/>
  <c r="E510" i="3"/>
  <c r="B468" i="3"/>
  <c r="C471" i="3"/>
  <c r="B442" i="3"/>
  <c r="C445" i="3"/>
  <c r="I403" i="3"/>
  <c r="G406" i="3"/>
  <c r="H380" i="3"/>
  <c r="I390" i="3"/>
  <c r="G393" i="3"/>
  <c r="B377" i="3"/>
  <c r="C380" i="3"/>
  <c r="I364" i="3"/>
  <c r="G367" i="3"/>
  <c r="C403" i="3"/>
  <c r="E406" i="3"/>
  <c r="J403" i="3"/>
  <c r="I406" i="3"/>
  <c r="J390" i="3"/>
  <c r="I393" i="3"/>
  <c r="J377" i="3"/>
  <c r="I380" i="3"/>
  <c r="D406" i="3"/>
  <c r="D367" i="3"/>
  <c r="B390" i="3"/>
  <c r="C393" i="3"/>
  <c r="J364" i="3"/>
  <c r="I367" i="3"/>
  <c r="B403" i="3"/>
  <c r="C406" i="3"/>
  <c r="B364" i="3"/>
  <c r="C367" i="3"/>
  <c r="J351" i="3"/>
  <c r="I354" i="3"/>
  <c r="H354" i="3"/>
  <c r="B351" i="3"/>
  <c r="C354" i="3"/>
  <c r="H341" i="3"/>
  <c r="C338" i="3"/>
  <c r="E341" i="3"/>
  <c r="D341" i="3"/>
  <c r="I338" i="3"/>
  <c r="G341" i="3"/>
  <c r="J338" i="3"/>
  <c r="I341" i="3"/>
  <c r="B338" i="3"/>
  <c r="C341" i="3"/>
  <c r="D328" i="3"/>
  <c r="C325" i="3"/>
  <c r="E328" i="3"/>
  <c r="J325" i="3"/>
  <c r="I328" i="3"/>
  <c r="I325" i="3"/>
  <c r="G328" i="3"/>
  <c r="B325" i="3"/>
  <c r="C328" i="3"/>
  <c r="J312" i="3"/>
  <c r="I315" i="3"/>
  <c r="D315" i="3"/>
  <c r="I312" i="3"/>
  <c r="G315" i="3"/>
  <c r="C312" i="3"/>
  <c r="E315" i="3"/>
  <c r="H315" i="3"/>
  <c r="B312" i="3"/>
  <c r="C315" i="3"/>
  <c r="F302" i="3"/>
  <c r="B302" i="3"/>
  <c r="I678" i="2"/>
  <c r="C508" i="2"/>
  <c r="E125" i="8"/>
  <c r="E129" i="8"/>
  <c r="D80" i="11"/>
  <c r="I627" i="2"/>
  <c r="I198" i="8"/>
  <c r="I213" i="8"/>
  <c r="C220" i="8"/>
  <c r="B135" i="11"/>
  <c r="I422" i="2"/>
  <c r="H226" i="8"/>
  <c r="H110" i="8"/>
  <c r="C507" i="2"/>
  <c r="D242" i="8"/>
  <c r="D125" i="8"/>
  <c r="C575" i="2"/>
  <c r="D257" i="8"/>
  <c r="C576" i="2"/>
  <c r="E257" i="8"/>
  <c r="C644" i="2"/>
  <c r="E272" i="8"/>
  <c r="I660" i="2"/>
  <c r="H273" i="8"/>
  <c r="C33" i="8"/>
  <c r="C47" i="8"/>
  <c r="C199" i="8"/>
  <c r="C85" i="8"/>
  <c r="C212" i="8"/>
  <c r="C406" i="2"/>
  <c r="E214" i="8"/>
  <c r="E99" i="8"/>
  <c r="C473" i="2"/>
  <c r="D229" i="8"/>
  <c r="C474" i="2"/>
  <c r="E229" i="8"/>
  <c r="I507" i="2"/>
  <c r="H242" i="8"/>
  <c r="C643" i="2"/>
  <c r="D272" i="8"/>
  <c r="I542" i="2"/>
  <c r="G244" i="8"/>
  <c r="E250" i="8"/>
  <c r="D153" i="11"/>
  <c r="C627" i="2"/>
  <c r="E271" i="8"/>
  <c r="C592" i="2"/>
  <c r="D258" i="8"/>
  <c r="C660" i="2"/>
  <c r="D273" i="8"/>
  <c r="C542" i="2"/>
  <c r="E244" i="8"/>
  <c r="E247" i="8"/>
  <c r="D150" i="11"/>
  <c r="C677" i="2"/>
  <c r="D274" i="8"/>
  <c r="I609" i="2"/>
  <c r="H259" i="8"/>
  <c r="I610" i="2"/>
  <c r="G259" i="8"/>
  <c r="I490" i="2"/>
  <c r="H241" i="8"/>
  <c r="H124" i="8"/>
  <c r="I197" i="8"/>
  <c r="I212" i="8"/>
  <c r="I406" i="2"/>
  <c r="G214" i="8"/>
  <c r="I439" i="2"/>
  <c r="H227" i="8"/>
  <c r="H111" i="8"/>
  <c r="C456" i="2"/>
  <c r="D228" i="8"/>
  <c r="D112" i="8"/>
  <c r="C524" i="2"/>
  <c r="D243" i="8"/>
  <c r="C525" i="2"/>
  <c r="E243" i="8"/>
  <c r="E249" i="8"/>
  <c r="D152" i="11"/>
  <c r="I491" i="2"/>
  <c r="G241" i="8"/>
  <c r="G124" i="8"/>
  <c r="E130" i="8"/>
  <c r="D81" i="11"/>
  <c r="I592" i="2"/>
  <c r="H258" i="8"/>
  <c r="I558" i="2"/>
  <c r="H256" i="8"/>
  <c r="C593" i="2"/>
  <c r="E258" i="8"/>
  <c r="I576" i="2"/>
  <c r="G257" i="8"/>
  <c r="I508" i="2"/>
  <c r="G242" i="8"/>
  <c r="C610" i="2"/>
  <c r="E259" i="8"/>
  <c r="I456" i="2"/>
  <c r="H228" i="8"/>
  <c r="I644" i="2"/>
  <c r="G272" i="8"/>
  <c r="E278" i="8"/>
  <c r="D169" i="11"/>
  <c r="E280" i="8"/>
  <c r="D171" i="11"/>
  <c r="I196" i="8"/>
  <c r="I211" i="8"/>
  <c r="I405" i="2"/>
  <c r="H214" i="8"/>
  <c r="C439" i="2"/>
  <c r="D227" i="8"/>
  <c r="D111" i="8"/>
  <c r="C490" i="2"/>
  <c r="D241" i="8"/>
  <c r="D124" i="8"/>
  <c r="C541" i="2"/>
  <c r="D244" i="8"/>
  <c r="I643" i="2"/>
  <c r="H272" i="8"/>
  <c r="I593" i="2"/>
  <c r="G258" i="8"/>
  <c r="C21" i="8"/>
  <c r="C59" i="8"/>
  <c r="C197" i="8"/>
  <c r="C73" i="8"/>
  <c r="C405" i="2"/>
  <c r="D214" i="8"/>
  <c r="D99" i="8"/>
  <c r="I440" i="2"/>
  <c r="G227" i="8"/>
  <c r="E233" i="8"/>
  <c r="D142" i="11"/>
  <c r="G111" i="8"/>
  <c r="E117" i="8"/>
  <c r="D73" i="11"/>
  <c r="C609" i="2"/>
  <c r="D259" i="8"/>
  <c r="I541" i="2"/>
  <c r="H244" i="8"/>
  <c r="I199" i="8"/>
  <c r="C8" i="8"/>
  <c r="C20" i="8"/>
  <c r="C34" i="8"/>
  <c r="C46" i="8"/>
  <c r="C60" i="8"/>
  <c r="C196" i="8"/>
  <c r="C72" i="8"/>
  <c r="C198" i="8"/>
  <c r="C211" i="8"/>
  <c r="C217" i="8"/>
  <c r="B132" i="11"/>
  <c r="C86" i="8"/>
  <c r="C213" i="8"/>
  <c r="C98" i="8"/>
  <c r="C103" i="8"/>
  <c r="B64" i="11"/>
  <c r="C422" i="2"/>
  <c r="D226" i="8"/>
  <c r="C423" i="2"/>
  <c r="E226" i="8"/>
  <c r="C440" i="2"/>
  <c r="E227" i="8"/>
  <c r="E234" i="8"/>
  <c r="D143" i="11"/>
  <c r="E111" i="8"/>
  <c r="E116" i="8"/>
  <c r="D72" i="11"/>
  <c r="I457" i="2"/>
  <c r="G228" i="8"/>
  <c r="E235" i="8"/>
  <c r="D144" i="11"/>
  <c r="I473" i="2"/>
  <c r="H229" i="8"/>
  <c r="H123" i="8"/>
  <c r="I524" i="2"/>
  <c r="H243" i="8"/>
  <c r="C661" i="2"/>
  <c r="E273" i="8"/>
  <c r="C626" i="2"/>
  <c r="D271" i="8"/>
  <c r="I626" i="2"/>
  <c r="H271" i="8"/>
  <c r="I677" i="2"/>
  <c r="H274" i="8"/>
  <c r="C678" i="2"/>
  <c r="E274" i="8"/>
  <c r="I575" i="2"/>
  <c r="H257" i="8"/>
  <c r="C559" i="2"/>
  <c r="E256" i="8"/>
  <c r="C558" i="2"/>
  <c r="D256" i="8"/>
  <c r="I559" i="2"/>
  <c r="G256" i="8"/>
  <c r="J8" i="8"/>
  <c r="K39" i="3"/>
  <c r="J7" i="8"/>
  <c r="J6" i="8"/>
  <c r="B8" i="8"/>
  <c r="J39" i="3"/>
  <c r="B7" i="8"/>
  <c r="B6" i="8"/>
  <c r="D232" i="8"/>
  <c r="C141" i="11"/>
  <c r="D250" i="8"/>
  <c r="C153" i="11"/>
  <c r="E153" i="11"/>
  <c r="E262" i="8"/>
  <c r="D159" i="11"/>
  <c r="C104" i="8"/>
  <c r="B65" i="11"/>
  <c r="C77" i="8"/>
  <c r="B48" i="11"/>
  <c r="C204" i="8"/>
  <c r="B125" i="11"/>
  <c r="D116" i="8"/>
  <c r="C72" i="11"/>
  <c r="E72" i="11"/>
  <c r="D262" i="8"/>
  <c r="C159" i="11"/>
  <c r="C203" i="8"/>
  <c r="B124" i="11"/>
  <c r="C25" i="8"/>
  <c r="B16" i="11"/>
  <c r="D263" i="8"/>
  <c r="C160" i="11"/>
  <c r="D248" i="8"/>
  <c r="C151" i="11"/>
  <c r="C91" i="8"/>
  <c r="B57" i="11"/>
  <c r="D280" i="8"/>
  <c r="C171" i="11"/>
  <c r="E171" i="11"/>
  <c r="C64" i="8"/>
  <c r="B40" i="11"/>
  <c r="C78" i="8"/>
  <c r="B49" i="11"/>
  <c r="C52" i="8"/>
  <c r="B33" i="11"/>
  <c r="D247" i="8"/>
  <c r="C150" i="11"/>
  <c r="C65" i="8"/>
  <c r="B41" i="11"/>
  <c r="C26" i="8"/>
  <c r="B17" i="11"/>
  <c r="D265" i="8"/>
  <c r="C162" i="11"/>
  <c r="C202" i="8"/>
  <c r="B123" i="11"/>
  <c r="D278" i="8"/>
  <c r="C169" i="11"/>
  <c r="E169" i="11"/>
  <c r="D130" i="8"/>
  <c r="C81" i="11"/>
  <c r="E81" i="11"/>
  <c r="E277" i="8"/>
  <c r="D168" i="11"/>
  <c r="E279" i="8"/>
  <c r="D170" i="11"/>
  <c r="C39" i="8"/>
  <c r="B25" i="11"/>
  <c r="E150" i="11"/>
  <c r="C38" i="8"/>
  <c r="B24" i="11"/>
  <c r="C218" i="8"/>
  <c r="B133" i="11"/>
  <c r="D264" i="8"/>
  <c r="C161" i="11"/>
  <c r="E263" i="8"/>
  <c r="D160" i="11"/>
  <c r="E265" i="8"/>
  <c r="D162" i="11"/>
  <c r="D233" i="8"/>
  <c r="C142" i="11"/>
  <c r="E142" i="11"/>
  <c r="C219" i="8"/>
  <c r="B134" i="11"/>
  <c r="D117" i="8"/>
  <c r="C73" i="11"/>
  <c r="E73" i="11"/>
  <c r="D279" i="8"/>
  <c r="C170" i="11"/>
  <c r="E264" i="8"/>
  <c r="D161" i="11"/>
  <c r="D277" i="8"/>
  <c r="C168" i="11"/>
  <c r="E232" i="8"/>
  <c r="D141" i="11"/>
  <c r="D129" i="8"/>
  <c r="C80" i="11"/>
  <c r="E80" i="11"/>
  <c r="D234" i="8"/>
  <c r="C143" i="11"/>
  <c r="E143" i="11"/>
  <c r="D235" i="8"/>
  <c r="C144" i="11"/>
  <c r="E144" i="11"/>
  <c r="E248" i="8"/>
  <c r="D151" i="11"/>
  <c r="D249" i="8"/>
  <c r="C152" i="11"/>
  <c r="E152" i="11"/>
  <c r="C205" i="8"/>
  <c r="B126" i="11"/>
  <c r="B11" i="8"/>
  <c r="A7" i="11"/>
  <c r="B12" i="8"/>
  <c r="A8" i="11"/>
  <c r="B13" i="8"/>
  <c r="A9" i="11"/>
  <c r="C51" i="8"/>
  <c r="B32" i="11"/>
  <c r="C90" i="8"/>
  <c r="B56" i="11"/>
  <c r="E159" i="11"/>
  <c r="E141" i="11"/>
  <c r="F144" i="11"/>
  <c r="G144" i="11"/>
  <c r="E168" i="11"/>
  <c r="E151" i="11"/>
  <c r="F151" i="11"/>
  <c r="G151" i="11"/>
  <c r="E160" i="11"/>
  <c r="E162" i="11"/>
  <c r="E170" i="11"/>
  <c r="E161" i="11"/>
  <c r="C7" i="8"/>
  <c r="C12" i="8"/>
  <c r="B8" i="11"/>
  <c r="J26" i="3"/>
  <c r="K26" i="3"/>
  <c r="J13" i="3"/>
  <c r="K13" i="3"/>
  <c r="K143" i="3"/>
  <c r="H294" i="3"/>
  <c r="H295" i="3"/>
  <c r="H296" i="3"/>
  <c r="H297" i="3"/>
  <c r="H298" i="3"/>
  <c r="G295" i="3"/>
  <c r="G296" i="3"/>
  <c r="G297" i="3"/>
  <c r="G298" i="3"/>
  <c r="G294" i="3"/>
  <c r="E294" i="3"/>
  <c r="E295" i="3"/>
  <c r="E296" i="3"/>
  <c r="E297" i="3"/>
  <c r="E298" i="3"/>
  <c r="D295" i="3"/>
  <c r="D296" i="3"/>
  <c r="D297" i="3"/>
  <c r="D298" i="3"/>
  <c r="D294" i="3"/>
  <c r="H281" i="3"/>
  <c r="H282" i="3"/>
  <c r="H283" i="3"/>
  <c r="H284" i="3"/>
  <c r="H285" i="3"/>
  <c r="G282" i="3"/>
  <c r="G283" i="3"/>
  <c r="G284" i="3"/>
  <c r="G285" i="3"/>
  <c r="G281" i="3"/>
  <c r="E281" i="3"/>
  <c r="E282" i="3"/>
  <c r="E283" i="3"/>
  <c r="E284" i="3"/>
  <c r="E285" i="3"/>
  <c r="D282" i="3"/>
  <c r="D283" i="3"/>
  <c r="D284" i="3"/>
  <c r="D285" i="3"/>
  <c r="D281" i="3"/>
  <c r="H268" i="3"/>
  <c r="H269" i="3"/>
  <c r="H270" i="3"/>
  <c r="H271" i="3"/>
  <c r="H272" i="3"/>
  <c r="G269" i="3"/>
  <c r="G270" i="3"/>
  <c r="G271" i="3"/>
  <c r="G272" i="3"/>
  <c r="G268" i="3"/>
  <c r="E268" i="3"/>
  <c r="E269" i="3"/>
  <c r="E270" i="3"/>
  <c r="E271" i="3"/>
  <c r="E272" i="3"/>
  <c r="D269" i="3"/>
  <c r="D270" i="3"/>
  <c r="D271" i="3"/>
  <c r="D272" i="3"/>
  <c r="D268" i="3"/>
  <c r="H255" i="3"/>
  <c r="H256" i="3"/>
  <c r="H257" i="3"/>
  <c r="H258" i="3"/>
  <c r="H259" i="3"/>
  <c r="G256" i="3"/>
  <c r="G257" i="3"/>
  <c r="G258" i="3"/>
  <c r="G259" i="3"/>
  <c r="G255" i="3"/>
  <c r="E255" i="3"/>
  <c r="E256" i="3"/>
  <c r="E257" i="3"/>
  <c r="E258" i="3"/>
  <c r="E259" i="3"/>
  <c r="D256" i="3"/>
  <c r="D257" i="3"/>
  <c r="D258" i="3"/>
  <c r="D259" i="3"/>
  <c r="D255" i="3"/>
  <c r="J42" i="2"/>
  <c r="B42" i="2"/>
  <c r="J24" i="2"/>
  <c r="B24" i="2"/>
  <c r="J9" i="2"/>
  <c r="B9" i="2"/>
  <c r="F143" i="11"/>
  <c r="G143" i="11"/>
  <c r="F141" i="11"/>
  <c r="G141" i="11"/>
  <c r="F142" i="11"/>
  <c r="G142" i="11"/>
  <c r="F168" i="11"/>
  <c r="G168" i="11"/>
  <c r="F170" i="11"/>
  <c r="G170" i="11"/>
  <c r="F152" i="11"/>
  <c r="G152" i="11"/>
  <c r="F153" i="11"/>
  <c r="G153" i="11"/>
  <c r="F150" i="11"/>
  <c r="G150" i="11"/>
  <c r="F171" i="11"/>
  <c r="G171" i="11"/>
  <c r="F161" i="11"/>
  <c r="G161" i="11"/>
  <c r="F169" i="11"/>
  <c r="G169" i="11"/>
  <c r="F159" i="11"/>
  <c r="G159" i="11"/>
  <c r="F162" i="11"/>
  <c r="G162" i="11"/>
  <c r="F160" i="11"/>
  <c r="G160" i="11"/>
  <c r="C13" i="8"/>
  <c r="B9" i="11"/>
  <c r="J76" i="2"/>
  <c r="J65" i="3"/>
  <c r="J172" i="3"/>
  <c r="B160" i="2"/>
  <c r="J130" i="3"/>
  <c r="B126" i="2"/>
  <c r="K104" i="3"/>
  <c r="J245" i="2"/>
  <c r="K198" i="3"/>
  <c r="J58" i="2"/>
  <c r="K52" i="3"/>
  <c r="J92" i="2"/>
  <c r="J78" i="3"/>
  <c r="K185" i="3"/>
  <c r="J124" i="2"/>
  <c r="J104" i="3"/>
  <c r="K211" i="3"/>
  <c r="B193" i="2"/>
  <c r="K159" i="3"/>
  <c r="J110" i="2"/>
  <c r="K91" i="3"/>
  <c r="B227" i="2"/>
  <c r="J185" i="3"/>
  <c r="B58" i="2"/>
  <c r="J52" i="3"/>
  <c r="J159" i="3"/>
  <c r="B92" i="2"/>
  <c r="K78" i="3"/>
  <c r="J176" i="2"/>
  <c r="J143" i="3"/>
  <c r="B76" i="2"/>
  <c r="K65" i="3"/>
  <c r="B110" i="2"/>
  <c r="J91" i="3"/>
  <c r="J198" i="3"/>
  <c r="J143" i="2"/>
  <c r="J117" i="3"/>
  <c r="J211" i="3"/>
  <c r="J211" i="2"/>
  <c r="K172" i="3"/>
  <c r="B174" i="2"/>
  <c r="K117" i="3"/>
  <c r="H273" i="3"/>
  <c r="D273" i="3"/>
  <c r="G286" i="3"/>
  <c r="H299" i="3"/>
  <c r="J142" i="2"/>
  <c r="J208" i="2"/>
  <c r="J242" i="2"/>
  <c r="J244" i="2"/>
  <c r="B176" i="2"/>
  <c r="J210" i="2"/>
  <c r="B225" i="2"/>
  <c r="B123" i="2"/>
  <c r="J144" i="2"/>
  <c r="B271" i="3"/>
  <c r="B157" i="2"/>
  <c r="B127" i="2"/>
  <c r="B175" i="2"/>
  <c r="C283" i="3"/>
  <c r="J127" i="2"/>
  <c r="I257" i="3"/>
  <c r="B173" i="2"/>
  <c r="B177" i="2"/>
  <c r="J140" i="2"/>
  <c r="C282" i="3"/>
  <c r="I295" i="3"/>
  <c r="J173" i="2"/>
  <c r="J175" i="2"/>
  <c r="J177" i="2"/>
  <c r="C257" i="3"/>
  <c r="F271" i="3"/>
  <c r="F348" i="2"/>
  <c r="J297" i="3"/>
  <c r="J141" i="2"/>
  <c r="B161" i="2"/>
  <c r="B190" i="2"/>
  <c r="J207" i="2"/>
  <c r="J209" i="2"/>
  <c r="J241" i="2"/>
  <c r="J243" i="2"/>
  <c r="C256" i="3"/>
  <c r="F257" i="3"/>
  <c r="J270" i="3"/>
  <c r="F284" i="3"/>
  <c r="J174" i="2"/>
  <c r="B194" i="2"/>
  <c r="B224" i="2"/>
  <c r="B228" i="2"/>
  <c r="G260" i="3"/>
  <c r="J257" i="3"/>
  <c r="C258" i="3"/>
  <c r="F268" i="3"/>
  <c r="C271" i="3"/>
  <c r="I296" i="3"/>
  <c r="B6" i="2"/>
  <c r="B8" i="2"/>
  <c r="B21" i="2"/>
  <c r="B23" i="2"/>
  <c r="B25" i="2"/>
  <c r="B39" i="2"/>
  <c r="B41" i="2"/>
  <c r="B55" i="2"/>
  <c r="B57" i="2"/>
  <c r="B59" i="2"/>
  <c r="B73" i="2"/>
  <c r="B75" i="2"/>
  <c r="B91" i="2"/>
  <c r="B93" i="2"/>
  <c r="B109" i="2"/>
  <c r="C255" i="3"/>
  <c r="I259" i="3"/>
  <c r="I269" i="3"/>
  <c r="I270" i="3"/>
  <c r="C284" i="3"/>
  <c r="I284" i="3"/>
  <c r="C285" i="3"/>
  <c r="B294" i="3"/>
  <c r="J296" i="3"/>
  <c r="B297" i="3"/>
  <c r="F297" i="3"/>
  <c r="F382" i="2"/>
  <c r="J6" i="2"/>
  <c r="J8" i="2"/>
  <c r="J21" i="2"/>
  <c r="J23" i="2"/>
  <c r="J25" i="2"/>
  <c r="J39" i="2"/>
  <c r="J41" i="2"/>
  <c r="J55" i="2"/>
  <c r="J57" i="2"/>
  <c r="J59" i="2"/>
  <c r="J73" i="2"/>
  <c r="J75" i="2"/>
  <c r="J89" i="2"/>
  <c r="J91" i="2"/>
  <c r="J93" i="2"/>
  <c r="J107" i="2"/>
  <c r="J109" i="2"/>
  <c r="B125" i="2"/>
  <c r="B159" i="2"/>
  <c r="B192" i="2"/>
  <c r="B226" i="2"/>
  <c r="E260" i="3"/>
  <c r="J256" i="3"/>
  <c r="B257" i="3"/>
  <c r="C259" i="3"/>
  <c r="C269" i="3"/>
  <c r="C270" i="3"/>
  <c r="J271" i="3"/>
  <c r="H286" i="3"/>
  <c r="I282" i="3"/>
  <c r="I283" i="3"/>
  <c r="G299" i="3"/>
  <c r="C297" i="3"/>
  <c r="I297" i="3"/>
  <c r="F298" i="3"/>
  <c r="F383" i="2"/>
  <c r="B5" i="2"/>
  <c r="B7" i="2"/>
  <c r="B22" i="2"/>
  <c r="B38" i="2"/>
  <c r="B40" i="2"/>
  <c r="B56" i="2"/>
  <c r="B72" i="2"/>
  <c r="B74" i="2"/>
  <c r="B108" i="2"/>
  <c r="J284" i="3"/>
  <c r="J5" i="2"/>
  <c r="J7" i="2"/>
  <c r="J22" i="2"/>
  <c r="J38" i="2"/>
  <c r="J40" i="2"/>
  <c r="J56" i="2"/>
  <c r="J72" i="2"/>
  <c r="J74" i="2"/>
  <c r="J90" i="2"/>
  <c r="J106" i="2"/>
  <c r="J108" i="2"/>
  <c r="I255" i="3"/>
  <c r="I256" i="3"/>
  <c r="G273" i="3"/>
  <c r="I271" i="3"/>
  <c r="F272" i="3"/>
  <c r="C281" i="3"/>
  <c r="J283" i="3"/>
  <c r="B284" i="3"/>
  <c r="C295" i="3"/>
  <c r="C296" i="3"/>
  <c r="D299" i="3"/>
  <c r="F294" i="3"/>
  <c r="F379" i="2"/>
  <c r="J294" i="3"/>
  <c r="B298" i="3"/>
  <c r="J298" i="3"/>
  <c r="E299" i="3"/>
  <c r="C294" i="3"/>
  <c r="B295" i="3"/>
  <c r="F295" i="3"/>
  <c r="J295" i="3"/>
  <c r="C298" i="3"/>
  <c r="I294" i="3"/>
  <c r="I298" i="3"/>
  <c r="B296" i="3"/>
  <c r="F296" i="3"/>
  <c r="F381" i="2"/>
  <c r="I281" i="3"/>
  <c r="I285" i="3"/>
  <c r="D286" i="3"/>
  <c r="B281" i="3"/>
  <c r="F281" i="3"/>
  <c r="J281" i="3"/>
  <c r="B285" i="3"/>
  <c r="F285" i="3"/>
  <c r="J285" i="3"/>
  <c r="E286" i="3"/>
  <c r="B282" i="3"/>
  <c r="F282" i="3"/>
  <c r="F363" i="2"/>
  <c r="J282" i="3"/>
  <c r="B283" i="3"/>
  <c r="F283" i="3"/>
  <c r="I268" i="3"/>
  <c r="I272" i="3"/>
  <c r="B268" i="3"/>
  <c r="J268" i="3"/>
  <c r="B272" i="3"/>
  <c r="J272" i="3"/>
  <c r="E273" i="3"/>
  <c r="C268" i="3"/>
  <c r="B269" i="3"/>
  <c r="F269" i="3"/>
  <c r="J269" i="3"/>
  <c r="C272" i="3"/>
  <c r="B270" i="3"/>
  <c r="F270" i="3"/>
  <c r="F347" i="2"/>
  <c r="I258" i="3"/>
  <c r="H260" i="3"/>
  <c r="B258" i="3"/>
  <c r="F258" i="3"/>
  <c r="J258" i="3"/>
  <c r="D260" i="3"/>
  <c r="B255" i="3"/>
  <c r="F255" i="3"/>
  <c r="F328" i="2"/>
  <c r="J255" i="3"/>
  <c r="B259" i="3"/>
  <c r="F259" i="3"/>
  <c r="J259" i="3"/>
  <c r="B256" i="3"/>
  <c r="F256" i="3"/>
  <c r="J225" i="2"/>
  <c r="B191" i="2"/>
  <c r="B158" i="2"/>
  <c r="J125" i="2"/>
  <c r="J123" i="2"/>
  <c r="J126" i="2"/>
  <c r="B124" i="2"/>
  <c r="H142" i="11"/>
  <c r="J233" i="8"/>
  <c r="H144" i="11"/>
  <c r="J235" i="8"/>
  <c r="H141" i="11"/>
  <c r="J232" i="8"/>
  <c r="H143" i="11"/>
  <c r="J234" i="8"/>
  <c r="H152" i="11"/>
  <c r="J249" i="8"/>
  <c r="H153" i="11"/>
  <c r="J250" i="8"/>
  <c r="H151" i="11"/>
  <c r="J248" i="8"/>
  <c r="H150" i="11"/>
  <c r="J247" i="8"/>
  <c r="H170" i="11"/>
  <c r="J279" i="8"/>
  <c r="H159" i="11"/>
  <c r="J262" i="8"/>
  <c r="B260" i="2"/>
  <c r="B244" i="2"/>
  <c r="J224" i="2"/>
  <c r="H169" i="11"/>
  <c r="J278" i="8"/>
  <c r="J226" i="2"/>
  <c r="H171" i="11"/>
  <c r="J280" i="8"/>
  <c r="H160" i="11"/>
  <c r="J263" i="8"/>
  <c r="H161" i="11"/>
  <c r="J264" i="8"/>
  <c r="H168" i="11"/>
  <c r="J277" i="8"/>
  <c r="H162" i="11"/>
  <c r="J265" i="8"/>
  <c r="J228" i="2"/>
  <c r="B211" i="2"/>
  <c r="B210" i="2"/>
  <c r="J193" i="2"/>
  <c r="J194" i="2"/>
  <c r="J191" i="2"/>
  <c r="J192" i="2"/>
  <c r="B208" i="2"/>
  <c r="J190" i="2"/>
  <c r="B258" i="2"/>
  <c r="B241" i="2"/>
  <c r="B243" i="2"/>
  <c r="B245" i="2"/>
  <c r="B259" i="2"/>
  <c r="B262" i="2"/>
  <c r="B207" i="2"/>
  <c r="B209" i="2"/>
  <c r="B242" i="2"/>
  <c r="B261" i="2"/>
  <c r="J157" i="2"/>
  <c r="K130" i="3"/>
  <c r="J227" i="2"/>
  <c r="H302" i="3"/>
  <c r="J260" i="2"/>
  <c r="J161" i="2"/>
  <c r="B143" i="2"/>
  <c r="B141" i="2"/>
  <c r="B140" i="2"/>
  <c r="B142" i="2"/>
  <c r="B144" i="2"/>
  <c r="J160" i="2"/>
  <c r="J159" i="2"/>
  <c r="J158" i="2"/>
  <c r="H276" i="3"/>
  <c r="J262" i="2"/>
  <c r="J261" i="2"/>
  <c r="J258" i="2"/>
  <c r="J259" i="2"/>
  <c r="H289" i="3"/>
  <c r="I260" i="3"/>
  <c r="G263" i="3"/>
  <c r="C286" i="3"/>
  <c r="E289" i="3"/>
  <c r="H263" i="3"/>
  <c r="D276" i="3"/>
  <c r="C260" i="3"/>
  <c r="E263" i="3"/>
  <c r="D263" i="3"/>
  <c r="I273" i="3"/>
  <c r="G276" i="3"/>
  <c r="B299" i="3"/>
  <c r="C302" i="3"/>
  <c r="J273" i="3"/>
  <c r="I276" i="3"/>
  <c r="D289" i="3"/>
  <c r="J299" i="3"/>
  <c r="I302" i="3"/>
  <c r="J260" i="3"/>
  <c r="I263" i="3"/>
  <c r="I299" i="3"/>
  <c r="G302" i="3"/>
  <c r="J286" i="3"/>
  <c r="I289" i="3"/>
  <c r="D302" i="3"/>
  <c r="C299" i="3"/>
  <c r="E302" i="3"/>
  <c r="I286" i="3"/>
  <c r="G289" i="3"/>
  <c r="B286" i="3"/>
  <c r="C289" i="3"/>
  <c r="B273" i="3"/>
  <c r="C276" i="3"/>
  <c r="C273" i="3"/>
  <c r="E276" i="3"/>
  <c r="B260" i="3"/>
  <c r="C263" i="3"/>
  <c r="C388" i="2"/>
  <c r="D213" i="8"/>
  <c r="D98" i="8"/>
  <c r="D103" i="8"/>
  <c r="C64" i="11"/>
  <c r="I372" i="2"/>
  <c r="G212" i="8"/>
  <c r="G97" i="8"/>
  <c r="C389" i="2"/>
  <c r="E213" i="8"/>
  <c r="E98" i="8"/>
  <c r="E103" i="8"/>
  <c r="D64" i="11"/>
  <c r="G199" i="8"/>
  <c r="G85" i="8"/>
  <c r="C371" i="2"/>
  <c r="D212" i="8"/>
  <c r="C372" i="2"/>
  <c r="E212" i="8"/>
  <c r="E199" i="8"/>
  <c r="E85" i="8"/>
  <c r="G211" i="8"/>
  <c r="I389" i="2"/>
  <c r="G213" i="8"/>
  <c r="E220" i="8"/>
  <c r="D135" i="11"/>
  <c r="G98" i="8"/>
  <c r="E211" i="8"/>
  <c r="E217" i="8"/>
  <c r="D132" i="11"/>
  <c r="E86" i="8"/>
  <c r="D211" i="8"/>
  <c r="D217" i="8"/>
  <c r="C132" i="11"/>
  <c r="D86" i="8"/>
  <c r="H211" i="8"/>
  <c r="D199" i="8"/>
  <c r="D85" i="8"/>
  <c r="I371" i="2"/>
  <c r="H212" i="8"/>
  <c r="H97" i="8"/>
  <c r="I388" i="2"/>
  <c r="H213" i="8"/>
  <c r="D220" i="8"/>
  <c r="C135" i="11"/>
  <c r="H98" i="8"/>
  <c r="H199" i="8"/>
  <c r="H85" i="8"/>
  <c r="C338" i="2"/>
  <c r="I337" i="2"/>
  <c r="C355" i="2"/>
  <c r="C354" i="2"/>
  <c r="I354" i="2"/>
  <c r="I338" i="2"/>
  <c r="I355" i="2"/>
  <c r="C337" i="2"/>
  <c r="E135" i="11"/>
  <c r="E219" i="8"/>
  <c r="D134" i="11"/>
  <c r="D90" i="8"/>
  <c r="C56" i="11"/>
  <c r="E104" i="8"/>
  <c r="D65" i="11"/>
  <c r="D219" i="8"/>
  <c r="C134" i="11"/>
  <c r="E218" i="8"/>
  <c r="D133" i="11"/>
  <c r="D218" i="8"/>
  <c r="C133" i="11"/>
  <c r="D104" i="8"/>
  <c r="C65" i="11"/>
  <c r="E132" i="11"/>
  <c r="E64" i="11"/>
  <c r="E90" i="8"/>
  <c r="D56" i="11"/>
  <c r="H242" i="3"/>
  <c r="H243" i="3"/>
  <c r="H244" i="3"/>
  <c r="H245" i="3"/>
  <c r="H246" i="3"/>
  <c r="G243" i="3"/>
  <c r="G244" i="3"/>
  <c r="G245" i="3"/>
  <c r="G246" i="3"/>
  <c r="G242" i="3"/>
  <c r="E242" i="3"/>
  <c r="E243" i="3"/>
  <c r="E244" i="3"/>
  <c r="E245" i="3"/>
  <c r="E246" i="3"/>
  <c r="D243" i="3"/>
  <c r="D244" i="3"/>
  <c r="D245" i="3"/>
  <c r="D246" i="3"/>
  <c r="D242" i="3"/>
  <c r="H229" i="3"/>
  <c r="H230" i="3"/>
  <c r="H231" i="3"/>
  <c r="H232" i="3"/>
  <c r="H233" i="3"/>
  <c r="G230" i="3"/>
  <c r="G231" i="3"/>
  <c r="G232" i="3"/>
  <c r="G233" i="3"/>
  <c r="G229" i="3"/>
  <c r="E229" i="3"/>
  <c r="E230" i="3"/>
  <c r="E231" i="3"/>
  <c r="E232" i="3"/>
  <c r="E233" i="3"/>
  <c r="D230" i="3"/>
  <c r="D231" i="3"/>
  <c r="D232" i="3"/>
  <c r="D233" i="3"/>
  <c r="D229" i="3"/>
  <c r="H216" i="3"/>
  <c r="H217" i="3"/>
  <c r="H218" i="3"/>
  <c r="H219" i="3"/>
  <c r="H220" i="3"/>
  <c r="G217" i="3"/>
  <c r="G218" i="3"/>
  <c r="G219" i="3"/>
  <c r="G220" i="3"/>
  <c r="G216" i="3"/>
  <c r="E216" i="3"/>
  <c r="E217" i="3"/>
  <c r="E218" i="3"/>
  <c r="E219" i="3"/>
  <c r="E220" i="3"/>
  <c r="D217" i="3"/>
  <c r="D218" i="3"/>
  <c r="D219" i="3"/>
  <c r="D220" i="3"/>
  <c r="D216" i="3"/>
  <c r="D27" i="5"/>
  <c r="D28" i="5"/>
  <c r="D29" i="5"/>
  <c r="D30" i="5"/>
  <c r="D31" i="5"/>
  <c r="D32" i="5"/>
  <c r="E27" i="5"/>
  <c r="E28" i="5"/>
  <c r="E29" i="5"/>
  <c r="E30" i="5"/>
  <c r="E31" i="5"/>
  <c r="E32" i="5"/>
  <c r="C13" i="5"/>
  <c r="G27" i="5"/>
  <c r="H27" i="5"/>
  <c r="B27" i="5"/>
  <c r="I27" i="5"/>
  <c r="G28" i="5"/>
  <c r="H28" i="5"/>
  <c r="F6" i="5"/>
  <c r="I28" i="5"/>
  <c r="G29" i="5"/>
  <c r="H29" i="5"/>
  <c r="J29" i="5"/>
  <c r="G30" i="5"/>
  <c r="H30" i="5"/>
  <c r="F8" i="5"/>
  <c r="I30" i="5"/>
  <c r="G31" i="5"/>
  <c r="H31" i="5"/>
  <c r="F9" i="5"/>
  <c r="I31" i="5"/>
  <c r="B31" i="5"/>
  <c r="H32" i="5"/>
  <c r="C27" i="5"/>
  <c r="B29" i="5"/>
  <c r="J27" i="5"/>
  <c r="G32" i="5"/>
  <c r="I13" i="5"/>
  <c r="J30" i="5"/>
  <c r="F7" i="5"/>
  <c r="C28" i="5"/>
  <c r="C29" i="5"/>
  <c r="C30" i="5"/>
  <c r="C31" i="5"/>
  <c r="C32" i="5"/>
  <c r="C15" i="5"/>
  <c r="J28" i="5"/>
  <c r="J31" i="5"/>
  <c r="J32" i="5"/>
  <c r="I15" i="5"/>
  <c r="F5" i="5"/>
  <c r="B30" i="5"/>
  <c r="I29" i="5"/>
  <c r="I32" i="5"/>
  <c r="I14" i="5"/>
  <c r="B28" i="5"/>
  <c r="B32" i="5"/>
  <c r="C14" i="5"/>
  <c r="E134" i="11"/>
  <c r="E56" i="11"/>
  <c r="E133" i="11"/>
  <c r="E65" i="11"/>
  <c r="J181" i="3"/>
  <c r="F6" i="3"/>
  <c r="C136" i="3"/>
  <c r="F138" i="3"/>
  <c r="F176" i="2"/>
  <c r="J191" i="3"/>
  <c r="C204" i="3"/>
  <c r="J217" i="3"/>
  <c r="J232" i="3"/>
  <c r="B243" i="3"/>
  <c r="F57" i="3"/>
  <c r="F72" i="2"/>
  <c r="J61" i="3"/>
  <c r="J46" i="3"/>
  <c r="F7" i="3"/>
  <c r="F8" i="2"/>
  <c r="C6" i="3"/>
  <c r="C18" i="3"/>
  <c r="C231" i="3"/>
  <c r="J233" i="3"/>
  <c r="F98" i="3"/>
  <c r="F125" i="2"/>
  <c r="C98" i="3"/>
  <c r="C149" i="3"/>
  <c r="C165" i="3"/>
  <c r="J178" i="3"/>
  <c r="C193" i="3"/>
  <c r="C178" i="3"/>
  <c r="F233" i="3"/>
  <c r="C45" i="3"/>
  <c r="J45" i="3"/>
  <c r="F45" i="3"/>
  <c r="E234" i="3"/>
  <c r="I232" i="3"/>
  <c r="C243" i="3"/>
  <c r="C59" i="3"/>
  <c r="J47" i="3"/>
  <c r="F31" i="3"/>
  <c r="F38" i="2"/>
  <c r="F113" i="3"/>
  <c r="F144" i="2"/>
  <c r="C229" i="3"/>
  <c r="J231" i="3"/>
  <c r="C246" i="3"/>
  <c r="F61" i="3"/>
  <c r="F76" i="2"/>
  <c r="J60" i="3"/>
  <c r="J57" i="3"/>
  <c r="F48" i="3"/>
  <c r="F59" i="2"/>
  <c r="F47" i="3"/>
  <c r="F58" i="2"/>
  <c r="C44" i="3"/>
  <c r="F34" i="3"/>
  <c r="F41" i="2"/>
  <c r="C33" i="3"/>
  <c r="C32" i="3"/>
  <c r="C22" i="3"/>
  <c r="F18" i="3"/>
  <c r="F8" i="3"/>
  <c r="J6" i="3"/>
  <c r="C4" i="3"/>
  <c r="J113" i="3"/>
  <c r="C137" i="3"/>
  <c r="C166" i="3"/>
  <c r="F168" i="3"/>
  <c r="F211" i="2"/>
  <c r="J179" i="3"/>
  <c r="F177" i="3"/>
  <c r="F224" i="2"/>
  <c r="J205" i="3"/>
  <c r="J218" i="3"/>
  <c r="J148" i="3"/>
  <c r="J4" i="3"/>
  <c r="F22" i="3"/>
  <c r="J32" i="3"/>
  <c r="F46" i="3"/>
  <c r="F57" i="2"/>
  <c r="C46" i="3"/>
  <c r="J98" i="3"/>
  <c r="J109" i="3"/>
  <c r="J164" i="3"/>
  <c r="H234" i="3"/>
  <c r="J242" i="3"/>
  <c r="C179" i="3"/>
  <c r="I246" i="3"/>
  <c r="F4" i="3"/>
  <c r="F5" i="2"/>
  <c r="F32" i="3"/>
  <c r="J44" i="3"/>
  <c r="J48" i="3"/>
  <c r="C48" i="3"/>
  <c r="F60" i="3"/>
  <c r="F75" i="2"/>
  <c r="J21" i="3"/>
  <c r="C74" i="3"/>
  <c r="J73" i="3"/>
  <c r="J72" i="3"/>
  <c r="F71" i="3"/>
  <c r="F90" i="2"/>
  <c r="C113" i="3"/>
  <c r="C138" i="3"/>
  <c r="C177" i="3"/>
  <c r="C207" i="3"/>
  <c r="B217" i="3"/>
  <c r="H221" i="3"/>
  <c r="D247" i="3"/>
  <c r="F44" i="3"/>
  <c r="F55" i="2"/>
  <c r="C21" i="3"/>
  <c r="C31" i="3"/>
  <c r="F148" i="3"/>
  <c r="F190" i="2"/>
  <c r="F178" i="3"/>
  <c r="F204" i="3"/>
  <c r="B231" i="3"/>
  <c r="C57" i="3"/>
  <c r="J31" i="3"/>
  <c r="J34" i="3"/>
  <c r="F20" i="3"/>
  <c r="F19" i="3"/>
  <c r="F22" i="2"/>
  <c r="I231" i="3"/>
  <c r="F100" i="3"/>
  <c r="C123" i="3"/>
  <c r="F167" i="3"/>
  <c r="F210" i="2"/>
  <c r="J165" i="3"/>
  <c r="C180" i="3"/>
  <c r="J244" i="3"/>
  <c r="J149" i="3"/>
  <c r="F232" i="3"/>
  <c r="B232" i="3"/>
  <c r="C217" i="3"/>
  <c r="D221" i="3"/>
  <c r="F165" i="3"/>
  <c r="F208" i="2"/>
  <c r="J167" i="3"/>
  <c r="C191" i="3"/>
  <c r="F193" i="3"/>
  <c r="F244" i="2"/>
  <c r="C232" i="3"/>
  <c r="I217" i="3"/>
  <c r="B242" i="3"/>
  <c r="J150" i="3"/>
  <c r="C242" i="3"/>
  <c r="E247" i="3"/>
  <c r="F149" i="3"/>
  <c r="F191" i="2"/>
  <c r="J193" i="3"/>
  <c r="J190" i="3"/>
  <c r="F242" i="3"/>
  <c r="C167" i="3"/>
  <c r="J177" i="3"/>
  <c r="F217" i="3"/>
  <c r="F123" i="3"/>
  <c r="F158" i="2"/>
  <c r="F231" i="3"/>
  <c r="B230" i="3"/>
  <c r="J230" i="3"/>
  <c r="F230" i="3"/>
  <c r="F295" i="2"/>
  <c r="I230" i="3"/>
  <c r="F245" i="3"/>
  <c r="B245" i="3"/>
  <c r="I245" i="3"/>
  <c r="C230" i="3"/>
  <c r="C192" i="3"/>
  <c r="J192" i="3"/>
  <c r="C205" i="3"/>
  <c r="F206" i="3"/>
  <c r="C206" i="3"/>
  <c r="J206" i="3"/>
  <c r="J220" i="3"/>
  <c r="C220" i="3"/>
  <c r="B220" i="3"/>
  <c r="F220" i="3"/>
  <c r="F281" i="2"/>
  <c r="I220" i="3"/>
  <c r="B216" i="3"/>
  <c r="E221" i="3"/>
  <c r="F216" i="3"/>
  <c r="I219" i="3"/>
  <c r="F219" i="3"/>
  <c r="F280" i="2"/>
  <c r="J219" i="3"/>
  <c r="C216" i="3"/>
  <c r="C124" i="3"/>
  <c r="F124" i="3"/>
  <c r="F159" i="2"/>
  <c r="J124" i="3"/>
  <c r="J126" i="3"/>
  <c r="C122" i="3"/>
  <c r="J122" i="3"/>
  <c r="C139" i="3"/>
  <c r="F139" i="3"/>
  <c r="J139" i="3"/>
  <c r="J135" i="3"/>
  <c r="C135" i="3"/>
  <c r="F135" i="3"/>
  <c r="F173" i="2"/>
  <c r="J137" i="3"/>
  <c r="F137" i="3"/>
  <c r="F175" i="2"/>
  <c r="J152" i="3"/>
  <c r="C152" i="3"/>
  <c r="C148" i="3"/>
  <c r="F166" i="3"/>
  <c r="F209" i="2"/>
  <c r="J166" i="3"/>
  <c r="C168" i="3"/>
  <c r="J168" i="3"/>
  <c r="C245" i="3"/>
  <c r="J203" i="3"/>
  <c r="J216" i="3"/>
  <c r="F205" i="3"/>
  <c r="F260" i="2"/>
  <c r="J245" i="3"/>
  <c r="J125" i="3"/>
  <c r="F207" i="3"/>
  <c r="J204" i="3"/>
  <c r="B219" i="3"/>
  <c r="I216" i="3"/>
  <c r="I218" i="3"/>
  <c r="F218" i="3"/>
  <c r="F279" i="2"/>
  <c r="I244" i="3"/>
  <c r="F244" i="3"/>
  <c r="F313" i="2"/>
  <c r="B244" i="3"/>
  <c r="H247" i="3"/>
  <c r="G221" i="3"/>
  <c r="C244" i="3"/>
  <c r="G247" i="3"/>
  <c r="H250" i="3"/>
  <c r="C219" i="3"/>
  <c r="J123" i="3"/>
  <c r="C218" i="3"/>
  <c r="C126" i="3"/>
  <c r="F126" i="3"/>
  <c r="F161" i="2"/>
  <c r="C181" i="3"/>
  <c r="F181" i="3"/>
  <c r="F228" i="2"/>
  <c r="F190" i="3"/>
  <c r="F241" i="2"/>
  <c r="C190" i="3"/>
  <c r="F192" i="3"/>
  <c r="I229" i="3"/>
  <c r="G234" i="3"/>
  <c r="F243" i="3"/>
  <c r="J243" i="3"/>
  <c r="I243" i="3"/>
  <c r="I242" i="3"/>
  <c r="F122" i="3"/>
  <c r="F157" i="2"/>
  <c r="J138" i="3"/>
  <c r="F136" i="3"/>
  <c r="F174" i="2"/>
  <c r="C151" i="3"/>
  <c r="J151" i="3"/>
  <c r="F151" i="3"/>
  <c r="F193" i="2"/>
  <c r="C150" i="3"/>
  <c r="F150" i="3"/>
  <c r="F192" i="2"/>
  <c r="C203" i="3"/>
  <c r="F203" i="3"/>
  <c r="B218" i="3"/>
  <c r="J136" i="3"/>
  <c r="J207" i="3"/>
  <c r="F125" i="3"/>
  <c r="C125" i="3"/>
  <c r="F164" i="3"/>
  <c r="F207" i="2"/>
  <c r="C164" i="3"/>
  <c r="J180" i="3"/>
  <c r="F180" i="3"/>
  <c r="F227" i="2"/>
  <c r="F179" i="3"/>
  <c r="F194" i="3"/>
  <c r="F245" i="2"/>
  <c r="C194" i="3"/>
  <c r="J194" i="3"/>
  <c r="F191" i="3"/>
  <c r="B229" i="3"/>
  <c r="J229" i="3"/>
  <c r="D234" i="3"/>
  <c r="F229" i="3"/>
  <c r="F294" i="2"/>
  <c r="C233" i="3"/>
  <c r="B233" i="3"/>
  <c r="I233" i="3"/>
  <c r="J246" i="3"/>
  <c r="F246" i="3"/>
  <c r="B246" i="3"/>
  <c r="J110" i="3"/>
  <c r="F110" i="3"/>
  <c r="F141" i="2"/>
  <c r="C112" i="3"/>
  <c r="F112" i="3"/>
  <c r="F143" i="2"/>
  <c r="J112" i="3"/>
  <c r="F111" i="3"/>
  <c r="F142" i="2"/>
  <c r="C111" i="3"/>
  <c r="J111" i="3"/>
  <c r="C110" i="3"/>
  <c r="F109" i="3"/>
  <c r="F140" i="2"/>
  <c r="C109" i="3"/>
  <c r="C100" i="3"/>
  <c r="J100" i="3"/>
  <c r="J99" i="3"/>
  <c r="F99" i="3"/>
  <c r="F126" i="2"/>
  <c r="C99" i="3"/>
  <c r="C97" i="3"/>
  <c r="C96" i="3"/>
  <c r="F97" i="3"/>
  <c r="F124" i="2"/>
  <c r="J97" i="3"/>
  <c r="F96" i="3"/>
  <c r="F123" i="2"/>
  <c r="J96" i="3"/>
  <c r="F83" i="3"/>
  <c r="C83" i="3"/>
  <c r="J83" i="3"/>
  <c r="F85" i="3"/>
  <c r="F84" i="3"/>
  <c r="C84" i="3"/>
  <c r="J84" i="3"/>
  <c r="J85" i="3"/>
  <c r="C85" i="3"/>
  <c r="J86" i="3"/>
  <c r="C86" i="3"/>
  <c r="F86" i="3"/>
  <c r="F109" i="2"/>
  <c r="J87" i="3"/>
  <c r="F87" i="3"/>
  <c r="F110" i="2"/>
  <c r="C87" i="3"/>
  <c r="J70" i="3"/>
  <c r="J74" i="3"/>
  <c r="F74" i="3"/>
  <c r="F93" i="2"/>
  <c r="C73" i="3"/>
  <c r="F73" i="3"/>
  <c r="C72" i="3"/>
  <c r="F72" i="3"/>
  <c r="J71" i="3"/>
  <c r="C71" i="3"/>
  <c r="C70" i="3"/>
  <c r="F70" i="3"/>
  <c r="F89" i="2"/>
  <c r="C60" i="3"/>
  <c r="J59" i="3"/>
  <c r="J58" i="3"/>
  <c r="C58" i="3"/>
  <c r="F58" i="3"/>
  <c r="F59" i="3"/>
  <c r="F74" i="2"/>
  <c r="C61" i="3"/>
  <c r="C47" i="3"/>
  <c r="F33" i="3"/>
  <c r="J33" i="3"/>
  <c r="C34" i="3"/>
  <c r="J35" i="3"/>
  <c r="C35" i="3"/>
  <c r="F35" i="3"/>
  <c r="F42" i="2"/>
  <c r="C20" i="3"/>
  <c r="J20" i="3"/>
  <c r="J18" i="3"/>
  <c r="C19" i="3"/>
  <c r="F21" i="3"/>
  <c r="F24" i="2"/>
  <c r="J22" i="3"/>
  <c r="J19" i="3"/>
  <c r="C7" i="3"/>
  <c r="C5" i="3"/>
  <c r="J5" i="3"/>
  <c r="F5" i="3"/>
  <c r="F6" i="2"/>
  <c r="J7" i="3"/>
  <c r="J8" i="3"/>
  <c r="C8" i="3"/>
  <c r="F133" i="11"/>
  <c r="G133" i="11"/>
  <c r="F134" i="11"/>
  <c r="G134" i="11"/>
  <c r="F135" i="11"/>
  <c r="G135" i="11"/>
  <c r="F132" i="11"/>
  <c r="G132" i="11"/>
  <c r="G198" i="8"/>
  <c r="E205" i="8"/>
  <c r="D126" i="11"/>
  <c r="G84" i="8"/>
  <c r="E91" i="8"/>
  <c r="D57" i="11"/>
  <c r="G6" i="8"/>
  <c r="E60" i="8"/>
  <c r="C251" i="2"/>
  <c r="C268" i="2"/>
  <c r="I321" i="2"/>
  <c r="I15" i="2"/>
  <c r="D250" i="3"/>
  <c r="J62" i="3"/>
  <c r="I65" i="3"/>
  <c r="J114" i="3"/>
  <c r="I117" i="3"/>
  <c r="H224" i="3"/>
  <c r="J36" i="3"/>
  <c r="I39" i="3"/>
  <c r="C49" i="3"/>
  <c r="E52" i="3"/>
  <c r="D237" i="3"/>
  <c r="J182" i="3"/>
  <c r="I185" i="3"/>
  <c r="C247" i="3"/>
  <c r="E250" i="3"/>
  <c r="C23" i="3"/>
  <c r="E26" i="3"/>
  <c r="C36" i="3"/>
  <c r="E39" i="3"/>
  <c r="J49" i="3"/>
  <c r="I52" i="3"/>
  <c r="C62" i="3"/>
  <c r="E65" i="3"/>
  <c r="J153" i="3"/>
  <c r="I159" i="3"/>
  <c r="H237" i="3"/>
  <c r="C182" i="3"/>
  <c r="E185" i="3"/>
  <c r="J221" i="3"/>
  <c r="I224" i="3"/>
  <c r="D224" i="3"/>
  <c r="C9" i="3"/>
  <c r="E13" i="3"/>
  <c r="C101" i="3"/>
  <c r="E104" i="3"/>
  <c r="B234" i="3"/>
  <c r="C237" i="3"/>
  <c r="I234" i="3"/>
  <c r="G237" i="3"/>
  <c r="I221" i="3"/>
  <c r="G224" i="3"/>
  <c r="C169" i="3"/>
  <c r="E172" i="3"/>
  <c r="C127" i="3"/>
  <c r="E130" i="3"/>
  <c r="J195" i="3"/>
  <c r="I198" i="3"/>
  <c r="J169" i="3"/>
  <c r="I172" i="3"/>
  <c r="C140" i="3"/>
  <c r="E143" i="3"/>
  <c r="J247" i="3"/>
  <c r="I250" i="3"/>
  <c r="J208" i="3"/>
  <c r="I211" i="3"/>
  <c r="C208" i="3"/>
  <c r="E211" i="3"/>
  <c r="C195" i="3"/>
  <c r="E198" i="3"/>
  <c r="J140" i="3"/>
  <c r="I143" i="3"/>
  <c r="C221" i="3"/>
  <c r="E224" i="3"/>
  <c r="B221" i="3"/>
  <c r="C224" i="3"/>
  <c r="C234" i="3"/>
  <c r="E237" i="3"/>
  <c r="C153" i="3"/>
  <c r="E159" i="3"/>
  <c r="J234" i="3"/>
  <c r="I237" i="3"/>
  <c r="I247" i="3"/>
  <c r="G250" i="3"/>
  <c r="B247" i="3"/>
  <c r="C250" i="3"/>
  <c r="J127" i="3"/>
  <c r="I130" i="3"/>
  <c r="C114" i="3"/>
  <c r="E117" i="3"/>
  <c r="J101" i="3"/>
  <c r="I104" i="3"/>
  <c r="J88" i="3"/>
  <c r="I91" i="3"/>
  <c r="C88" i="3"/>
  <c r="E91" i="3"/>
  <c r="C75" i="3"/>
  <c r="E78" i="3"/>
  <c r="J75" i="3"/>
  <c r="I78" i="3"/>
  <c r="J23" i="3"/>
  <c r="I26" i="3"/>
  <c r="J9" i="3"/>
  <c r="I13" i="3"/>
  <c r="H135" i="11"/>
  <c r="J220" i="8"/>
  <c r="H134" i="11"/>
  <c r="J219" i="8"/>
  <c r="H132" i="11"/>
  <c r="J217" i="8"/>
  <c r="H133" i="11"/>
  <c r="J218" i="8"/>
  <c r="D8" i="8"/>
  <c r="H59" i="8"/>
  <c r="D196" i="8"/>
  <c r="D202" i="8"/>
  <c r="C123" i="11"/>
  <c r="D72" i="8"/>
  <c r="D60" i="8"/>
  <c r="D197" i="8"/>
  <c r="D73" i="8"/>
  <c r="E34" i="8"/>
  <c r="G7" i="8"/>
  <c r="E13" i="8"/>
  <c r="D9" i="11"/>
  <c r="C31" i="2"/>
  <c r="E7" i="8"/>
  <c r="G20" i="8"/>
  <c r="D21" i="8"/>
  <c r="D198" i="8"/>
  <c r="D46" i="8"/>
  <c r="E46" i="8"/>
  <c r="H197" i="8"/>
  <c r="D7" i="8"/>
  <c r="G46" i="8"/>
  <c r="E198" i="8"/>
  <c r="E20" i="8"/>
  <c r="E21" i="8"/>
  <c r="G71" i="8"/>
  <c r="H7" i="8"/>
  <c r="D20" i="8"/>
  <c r="H32" i="8"/>
  <c r="H198" i="8"/>
  <c r="D205" i="8"/>
  <c r="C126" i="11"/>
  <c r="E126" i="11"/>
  <c r="H84" i="8"/>
  <c r="D91" i="8"/>
  <c r="C57" i="11"/>
  <c r="E57" i="11"/>
  <c r="G58" i="8"/>
  <c r="E196" i="8"/>
  <c r="E202" i="8"/>
  <c r="D123" i="11"/>
  <c r="E72" i="8"/>
  <c r="G197" i="8"/>
  <c r="H19" i="8"/>
  <c r="G59" i="8"/>
  <c r="E33" i="8"/>
  <c r="H20" i="8"/>
  <c r="H46" i="8"/>
  <c r="D59" i="8"/>
  <c r="E197" i="8"/>
  <c r="E73" i="8"/>
  <c r="H6" i="8"/>
  <c r="E47" i="8"/>
  <c r="E59" i="8"/>
  <c r="E64" i="8"/>
  <c r="D40" i="11"/>
  <c r="H71" i="8"/>
  <c r="H196" i="8"/>
  <c r="H72" i="8"/>
  <c r="D47" i="8"/>
  <c r="G196" i="8"/>
  <c r="G72" i="8"/>
  <c r="G32" i="8"/>
  <c r="G19" i="8"/>
  <c r="E8" i="8"/>
  <c r="I48" i="2"/>
  <c r="D34" i="8"/>
  <c r="H45" i="8"/>
  <c r="G45" i="8"/>
  <c r="H58" i="8"/>
  <c r="D33" i="8"/>
  <c r="H33" i="8"/>
  <c r="G33" i="8"/>
  <c r="I81" i="2"/>
  <c r="C115" i="2"/>
  <c r="I251" i="2"/>
  <c r="I286" i="2"/>
  <c r="I150" i="2"/>
  <c r="I287" i="2"/>
  <c r="I116" i="2"/>
  <c r="I65" i="2"/>
  <c r="C65" i="2"/>
  <c r="C167" i="2"/>
  <c r="I82" i="2"/>
  <c r="C98" i="2"/>
  <c r="C132" i="2"/>
  <c r="C320" i="2"/>
  <c r="I250" i="2"/>
  <c r="C182" i="2"/>
  <c r="I166" i="2"/>
  <c r="C183" i="2"/>
  <c r="C166" i="2"/>
  <c r="I303" i="2"/>
  <c r="I167" i="2"/>
  <c r="C149" i="2"/>
  <c r="I183" i="2"/>
  <c r="C321" i="2"/>
  <c r="C82" i="2"/>
  <c r="C99" i="2"/>
  <c r="I268" i="2"/>
  <c r="I98" i="2"/>
  <c r="C200" i="2"/>
  <c r="C234" i="2"/>
  <c r="I267" i="2"/>
  <c r="C199" i="2"/>
  <c r="I149" i="2"/>
  <c r="C81" i="2"/>
  <c r="I115" i="2"/>
  <c r="I132" i="2"/>
  <c r="I320" i="2"/>
  <c r="I200" i="2"/>
  <c r="I217" i="2"/>
  <c r="C287" i="2"/>
  <c r="I304" i="2"/>
  <c r="I64" i="2"/>
  <c r="C64" i="2"/>
  <c r="I234" i="2"/>
  <c r="C133" i="2"/>
  <c r="C116" i="2"/>
  <c r="I233" i="2"/>
  <c r="C267" i="2"/>
  <c r="C286" i="2"/>
  <c r="C250" i="2"/>
  <c r="I216" i="2"/>
  <c r="I182" i="2"/>
  <c r="C303" i="2"/>
  <c r="C233" i="2"/>
  <c r="C216" i="2"/>
  <c r="C304" i="2"/>
  <c r="I199" i="2"/>
  <c r="C150" i="2"/>
  <c r="I133" i="2"/>
  <c r="C217" i="2"/>
  <c r="I99" i="2"/>
  <c r="C47" i="2"/>
  <c r="I47" i="2"/>
  <c r="C48" i="2"/>
  <c r="C14" i="2"/>
  <c r="I30" i="2"/>
  <c r="C15" i="2"/>
  <c r="I31" i="2"/>
  <c r="I14" i="2"/>
  <c r="C30" i="2"/>
  <c r="D26" i="8"/>
  <c r="C17" i="11"/>
  <c r="D25" i="8"/>
  <c r="C16" i="11"/>
  <c r="D64" i="8"/>
  <c r="C40" i="11"/>
  <c r="E40" i="11"/>
  <c r="E203" i="8"/>
  <c r="D124" i="11"/>
  <c r="D203" i="8"/>
  <c r="C124" i="11"/>
  <c r="D65" i="8"/>
  <c r="C41" i="11"/>
  <c r="D204" i="8"/>
  <c r="C125" i="11"/>
  <c r="E123" i="11"/>
  <c r="E204" i="8"/>
  <c r="D125" i="11"/>
  <c r="E51" i="8"/>
  <c r="D32" i="11"/>
  <c r="E78" i="8"/>
  <c r="D49" i="11"/>
  <c r="D78" i="8"/>
  <c r="C49" i="11"/>
  <c r="D51" i="8"/>
  <c r="C32" i="11"/>
  <c r="E26" i="8"/>
  <c r="D17" i="11"/>
  <c r="E77" i="8"/>
  <c r="D48" i="11"/>
  <c r="D77" i="8"/>
  <c r="C48" i="11"/>
  <c r="E38" i="8"/>
  <c r="D24" i="11"/>
  <c r="E65" i="8"/>
  <c r="D41" i="11"/>
  <c r="D39" i="8"/>
  <c r="C25" i="11"/>
  <c r="E25" i="8"/>
  <c r="D16" i="11"/>
  <c r="E52" i="8"/>
  <c r="D33" i="11"/>
  <c r="D52" i="8"/>
  <c r="C33" i="11"/>
  <c r="D38" i="8"/>
  <c r="C24" i="11"/>
  <c r="E39" i="8"/>
  <c r="D25" i="11"/>
  <c r="E12" i="8"/>
  <c r="D8" i="11"/>
  <c r="D13" i="8"/>
  <c r="C9" i="11"/>
  <c r="E9" i="11"/>
  <c r="D12" i="8"/>
  <c r="C8" i="11"/>
  <c r="E17" i="11"/>
  <c r="E16" i="11"/>
  <c r="E124" i="11"/>
  <c r="E41" i="11"/>
  <c r="E125" i="11"/>
  <c r="E48" i="11"/>
  <c r="E49" i="11"/>
  <c r="E32" i="11"/>
  <c r="E25" i="11"/>
  <c r="E24" i="11"/>
  <c r="E33" i="11"/>
  <c r="E8" i="11"/>
  <c r="F126" i="11"/>
  <c r="G126" i="11"/>
  <c r="F125" i="11"/>
  <c r="G125" i="11"/>
  <c r="F123" i="11"/>
  <c r="G123" i="11"/>
  <c r="F124" i="11"/>
  <c r="G124" i="11"/>
  <c r="H123" i="11"/>
  <c r="J202" i="8"/>
  <c r="H126" i="11"/>
  <c r="J205" i="8"/>
  <c r="H124" i="11"/>
  <c r="J203" i="8"/>
  <c r="H125" i="11"/>
  <c r="J204" i="8"/>
  <c r="C12" i="7"/>
  <c r="C3" i="7"/>
  <c r="C18" i="7"/>
  <c r="C9" i="7"/>
  <c r="C7" i="7"/>
  <c r="C14" i="7"/>
  <c r="C16" i="7"/>
  <c r="C5" i="7"/>
  <c r="G274" i="2" l="1"/>
  <c r="B325" i="2"/>
  <c r="G308" i="2"/>
  <c r="B291" i="2"/>
  <c r="G291" i="2"/>
  <c r="G325" i="2"/>
  <c r="B274" i="2"/>
  <c r="B308" i="2"/>
  <c r="J250" i="3" l="1"/>
  <c r="E13" i="7" s="1"/>
  <c r="B359" i="2" s="1"/>
  <c r="B315" i="2"/>
  <c r="B312" i="2"/>
  <c r="B311" i="2"/>
  <c r="B314" i="2"/>
  <c r="B313" i="2"/>
  <c r="J224" i="3"/>
  <c r="E4" i="7" s="1"/>
  <c r="B342" i="2" s="1"/>
  <c r="B277" i="2"/>
  <c r="B281" i="2"/>
  <c r="B279" i="2"/>
  <c r="B278" i="2"/>
  <c r="B280" i="2"/>
  <c r="J263" i="3"/>
  <c r="E17" i="7" s="1"/>
  <c r="G359" i="2" s="1"/>
  <c r="J331" i="2"/>
  <c r="J332" i="2"/>
  <c r="J330" i="2"/>
  <c r="J328" i="2"/>
  <c r="J329" i="2"/>
  <c r="J237" i="3"/>
  <c r="E8" i="7" s="1"/>
  <c r="G342" i="2" s="1"/>
  <c r="J297" i="2"/>
  <c r="J298" i="2"/>
  <c r="J295" i="2"/>
  <c r="J296" i="2"/>
  <c r="J294" i="2"/>
  <c r="K237" i="3"/>
  <c r="B295" i="2"/>
  <c r="B294" i="2"/>
  <c r="K250" i="3"/>
  <c r="J311" i="2"/>
  <c r="J312" i="2"/>
  <c r="J313" i="2"/>
  <c r="K263" i="3"/>
  <c r="B330" i="2"/>
  <c r="B332" i="2"/>
  <c r="B331" i="2"/>
  <c r="K224" i="3"/>
  <c r="J278" i="2"/>
  <c r="J281" i="2"/>
  <c r="J280" i="2"/>
  <c r="J277" i="2"/>
  <c r="J279" i="2"/>
  <c r="J349" i="2" l="1"/>
  <c r="J345" i="2"/>
  <c r="J347" i="2"/>
  <c r="K276" i="3"/>
  <c r="J348" i="2"/>
  <c r="J362" i="2"/>
  <c r="J366" i="2"/>
  <c r="J363" i="2"/>
  <c r="K289" i="3"/>
  <c r="J365" i="2"/>
  <c r="J364" i="2"/>
  <c r="J276" i="3"/>
  <c r="B348" i="2"/>
  <c r="B346" i="2"/>
  <c r="B347" i="2"/>
  <c r="B349" i="2"/>
  <c r="B345" i="2"/>
  <c r="J289" i="3"/>
  <c r="B366" i="2"/>
  <c r="B365" i="2"/>
  <c r="B363" i="2"/>
  <c r="B362" i="2"/>
  <c r="B364" i="2"/>
  <c r="G16" i="7" l="1"/>
  <c r="G376" i="2" s="1"/>
  <c r="K22" i="7"/>
  <c r="G6" i="7"/>
  <c r="B376" i="2" s="1"/>
  <c r="B33" i="7"/>
  <c r="B383" i="2" l="1"/>
  <c r="B382" i="2"/>
  <c r="B381" i="2"/>
  <c r="B380" i="2"/>
  <c r="B379" i="2"/>
  <c r="K302" i="3"/>
  <c r="J383" i="2"/>
  <c r="J382" i="2"/>
  <c r="J381" i="2"/>
  <c r="J380" i="2"/>
  <c r="J379" i="2"/>
  <c r="J302" i="3"/>
  <c r="I11" i="7" s="1"/>
</calcChain>
</file>

<file path=xl/sharedStrings.xml><?xml version="1.0" encoding="utf-8"?>
<sst xmlns="http://schemas.openxmlformats.org/spreadsheetml/2006/main" count="2663" uniqueCount="501">
  <si>
    <t>Team Name</t>
  </si>
  <si>
    <t>Butokuden</t>
  </si>
  <si>
    <t>Composite</t>
  </si>
  <si>
    <t>GNEUSKF</t>
  </si>
  <si>
    <t>HKF</t>
  </si>
  <si>
    <t>Mexico</t>
  </si>
  <si>
    <t>NCKF</t>
  </si>
  <si>
    <t>PNKF-1</t>
  </si>
  <si>
    <t>PNKF-2</t>
  </si>
  <si>
    <t>PNKF-3</t>
  </si>
  <si>
    <t>SCKF</t>
  </si>
  <si>
    <t>SEUSKF</t>
  </si>
  <si>
    <t>SFU</t>
  </si>
  <si>
    <t>STV</t>
  </si>
  <si>
    <t>SWKIF-1</t>
  </si>
  <si>
    <t>SWKIF-2</t>
  </si>
  <si>
    <t>TAC</t>
  </si>
  <si>
    <t>Player 1</t>
  </si>
  <si>
    <t>V. Kuo</t>
  </si>
  <si>
    <t>S. Asano</t>
  </si>
  <si>
    <t>C. Eickhoff</t>
  </si>
  <si>
    <t>A. Hayase</t>
  </si>
  <si>
    <t>M. Iwakabe</t>
  </si>
  <si>
    <t>C. Lyu</t>
  </si>
  <si>
    <t>A. Kikkawa</t>
  </si>
  <si>
    <t>H. Lee</t>
  </si>
  <si>
    <t>B. Lin</t>
  </si>
  <si>
    <t>Y. Kil</t>
  </si>
  <si>
    <t>C. Ku</t>
  </si>
  <si>
    <t>L. Wang</t>
  </si>
  <si>
    <t>S. Rotenberg</t>
  </si>
  <si>
    <t>H. Dang</t>
  </si>
  <si>
    <t>S. Uluh-Gunter</t>
  </si>
  <si>
    <t>A. Teague</t>
  </si>
  <si>
    <t>Player 2</t>
  </si>
  <si>
    <t>Y. Saito</t>
  </si>
  <si>
    <t>J. DeJong</t>
  </si>
  <si>
    <t>J. Ye</t>
  </si>
  <si>
    <t>L. Menkemeller</t>
  </si>
  <si>
    <t>V. Le</t>
  </si>
  <si>
    <t>Y. Sugino</t>
  </si>
  <si>
    <t>J. Chen</t>
  </si>
  <si>
    <t>M. Abe</t>
  </si>
  <si>
    <t>M. Kawamura</t>
  </si>
  <si>
    <t>C. Tada</t>
  </si>
  <si>
    <t>T. Canada</t>
  </si>
  <si>
    <t>C. Cheng</t>
  </si>
  <si>
    <t>L. Murao</t>
  </si>
  <si>
    <t>S. Mizukami</t>
  </si>
  <si>
    <t>A. Kuno</t>
  </si>
  <si>
    <t>A. Yoshikawa</t>
  </si>
  <si>
    <t>Player 3</t>
  </si>
  <si>
    <t>L. Gibbons</t>
  </si>
  <si>
    <t>N. Kono</t>
  </si>
  <si>
    <t>M. Yamada</t>
  </si>
  <si>
    <t>R. Ono</t>
  </si>
  <si>
    <t>E. Tam</t>
  </si>
  <si>
    <t>N. Grimes</t>
  </si>
  <si>
    <t>W. Sinclair</t>
  </si>
  <si>
    <t>M. DeJong</t>
  </si>
  <si>
    <t>E. Kim</t>
  </si>
  <si>
    <t>M. Hirano</t>
  </si>
  <si>
    <t>H. Schofield</t>
  </si>
  <si>
    <t>M. Kobayashi</t>
  </si>
  <si>
    <t>A. Darrah</t>
  </si>
  <si>
    <t>C. Nagasawa</t>
  </si>
  <si>
    <t>M. Alexandra</t>
  </si>
  <si>
    <t>Player 4</t>
  </si>
  <si>
    <t>M. Harigai</t>
  </si>
  <si>
    <t>R. Cook</t>
  </si>
  <si>
    <t>Y. Mohler</t>
  </si>
  <si>
    <t>M. Watanabe</t>
  </si>
  <si>
    <t>P. De la Loza</t>
  </si>
  <si>
    <t>K. Chen</t>
  </si>
  <si>
    <t>J. Frazier-Day</t>
  </si>
  <si>
    <t>Y. Shinoda</t>
  </si>
  <si>
    <t>T. Bogucharova</t>
  </si>
  <si>
    <t>C. Yoon</t>
  </si>
  <si>
    <t>R. Barr</t>
  </si>
  <si>
    <t>S. Ikoma</t>
  </si>
  <si>
    <t>K.  Lam</t>
  </si>
  <si>
    <t>A. Premprajaks</t>
  </si>
  <si>
    <t>J. Colangan</t>
  </si>
  <si>
    <t>M. Schafer</t>
  </si>
  <si>
    <t>Player 5</t>
  </si>
  <si>
    <t>H. Nohara</t>
  </si>
  <si>
    <t>J. Ariyama</t>
  </si>
  <si>
    <t>S. Kong</t>
  </si>
  <si>
    <t>N. Yoshida</t>
  </si>
  <si>
    <t>N. Tejeda</t>
  </si>
  <si>
    <t>L. Tanaka</t>
  </si>
  <si>
    <t>A. Takado</t>
  </si>
  <si>
    <t>Ma. DeJong</t>
  </si>
  <si>
    <t>E. DeJong</t>
  </si>
  <si>
    <t>N. Sano</t>
  </si>
  <si>
    <t>H. Robinson</t>
  </si>
  <si>
    <t>B. Hsu</t>
  </si>
  <si>
    <t>W. Robillard</t>
  </si>
  <si>
    <t>S. Sugimoto</t>
  </si>
  <si>
    <t>L. Olten</t>
  </si>
  <si>
    <t>K. Feddersen</t>
  </si>
  <si>
    <t>Player List</t>
  </si>
  <si>
    <t>Group A</t>
  </si>
  <si>
    <t>UVICTORIA</t>
  </si>
  <si>
    <t>TACOMA</t>
  </si>
  <si>
    <t>EAST BAY</t>
  </si>
  <si>
    <t>Group B</t>
  </si>
  <si>
    <t>UNIV WA</t>
  </si>
  <si>
    <t>VANCOUVER</t>
  </si>
  <si>
    <t>UBC</t>
  </si>
  <si>
    <t>Group C</t>
  </si>
  <si>
    <t>NORTHWEST</t>
  </si>
  <si>
    <t>PORTLAND</t>
  </si>
  <si>
    <t>SIMON-FRASIER</t>
  </si>
  <si>
    <t>Group D</t>
  </si>
  <si>
    <t>SEATTLE</t>
  </si>
  <si>
    <t>OBUKAN</t>
  </si>
  <si>
    <t>KENT</t>
  </si>
  <si>
    <t>Group E</t>
  </si>
  <si>
    <t>BELLEVUE</t>
  </si>
  <si>
    <t>HIGHLINE</t>
  </si>
  <si>
    <t>SNO-KING</t>
  </si>
  <si>
    <t>Group F</t>
  </si>
  <si>
    <t>SPOKANE</t>
  </si>
  <si>
    <t>ALASKA</t>
  </si>
  <si>
    <t>STEVESTON</t>
  </si>
  <si>
    <t>Group G</t>
  </si>
  <si>
    <t>CASCADE</t>
  </si>
  <si>
    <t>Team G2</t>
  </si>
  <si>
    <t>Team G3</t>
  </si>
  <si>
    <t>Group H</t>
  </si>
  <si>
    <t>Team H1</t>
  </si>
  <si>
    <t>Team H2</t>
  </si>
  <si>
    <t>Team H3</t>
  </si>
  <si>
    <t>Group I</t>
  </si>
  <si>
    <t>Team I1</t>
  </si>
  <si>
    <t>Team I2</t>
  </si>
  <si>
    <t>Team I3</t>
  </si>
  <si>
    <t>Group J</t>
  </si>
  <si>
    <t>Team J1</t>
  </si>
  <si>
    <t>Team J2</t>
  </si>
  <si>
    <t>Team J3</t>
  </si>
  <si>
    <t>Group EE</t>
  </si>
  <si>
    <t>Team EE1</t>
  </si>
  <si>
    <t>Team EE2</t>
  </si>
  <si>
    <t>Team EE3</t>
  </si>
  <si>
    <t>Team EE4</t>
  </si>
  <si>
    <t>Group FF</t>
  </si>
  <si>
    <t>Team FF1</t>
  </si>
  <si>
    <t>Team FF2</t>
  </si>
  <si>
    <t>Team FF3</t>
  </si>
  <si>
    <t>Team FF4</t>
  </si>
  <si>
    <t>Group GG</t>
  </si>
  <si>
    <t>Team GG1</t>
  </si>
  <si>
    <t>Team GG2</t>
  </si>
  <si>
    <t>Team GG3</t>
  </si>
  <si>
    <t>Team GG4</t>
  </si>
  <si>
    <t>Group HH</t>
  </si>
  <si>
    <t>Team HH1</t>
  </si>
  <si>
    <t>Team HH2</t>
  </si>
  <si>
    <t>Team HH3</t>
  </si>
  <si>
    <t>Team HH4</t>
  </si>
  <si>
    <t>Group II</t>
  </si>
  <si>
    <t>Team II1</t>
  </si>
  <si>
    <t>Team II2</t>
  </si>
  <si>
    <t>Team II3</t>
  </si>
  <si>
    <t>Team II4</t>
  </si>
  <si>
    <t>Group JJ</t>
  </si>
  <si>
    <t>Team JJ1</t>
  </si>
  <si>
    <t>Team JJ2</t>
  </si>
  <si>
    <t>Team JJ3</t>
  </si>
  <si>
    <t>Team JJ4</t>
  </si>
  <si>
    <t>Match 1</t>
  </si>
  <si>
    <t>vs.</t>
  </si>
  <si>
    <t xml:space="preserve"> Name</t>
  </si>
  <si>
    <t>Penalty</t>
  </si>
  <si>
    <t>Points</t>
  </si>
  <si>
    <t>Tie</t>
  </si>
  <si>
    <t>Name</t>
  </si>
  <si>
    <t>(M)</t>
  </si>
  <si>
    <t>M</t>
  </si>
  <si>
    <t>X</t>
  </si>
  <si>
    <t>^</t>
  </si>
  <si>
    <t>T     I     E            B     R     E     A     K     E     R</t>
  </si>
  <si>
    <r>
      <rPr>
        <b/>
        <sz val="16"/>
        <color indexed="9"/>
        <rFont val="Calibri"/>
        <family val="2"/>
      </rPr>
      <t>Team Win</t>
    </r>
    <r>
      <rPr>
        <sz val="16"/>
        <color indexed="9"/>
        <rFont val="Calibri"/>
        <family val="2"/>
      </rPr>
      <t xml:space="preserve"> (1="win")</t>
    </r>
  </si>
  <si>
    <t xml:space="preserve">Wins  </t>
  </si>
  <si>
    <t xml:space="preserve">  Wins</t>
  </si>
  <si>
    <t xml:space="preserve">Total Points  </t>
  </si>
  <si>
    <t xml:space="preserve">  Total Points</t>
  </si>
  <si>
    <t>Match 2</t>
  </si>
  <si>
    <t>(K)</t>
  </si>
  <si>
    <t>Match 3</t>
  </si>
  <si>
    <t>K</t>
  </si>
  <si>
    <t>Match 4</t>
  </si>
  <si>
    <t>(D)</t>
  </si>
  <si>
    <t>D</t>
  </si>
  <si>
    <t>Match 5</t>
  </si>
  <si>
    <t>Match 6</t>
  </si>
  <si>
    <t>H</t>
  </si>
  <si>
    <t>^^</t>
  </si>
  <si>
    <t>Match 7</t>
  </si>
  <si>
    <t>x</t>
  </si>
  <si>
    <t>Match 8</t>
  </si>
  <si>
    <t>Match 9</t>
  </si>
  <si>
    <t>Match 10</t>
  </si>
  <si>
    <t>Match 11</t>
  </si>
  <si>
    <t>Match 12</t>
  </si>
  <si>
    <t>Match 13</t>
  </si>
  <si>
    <t>Match 14</t>
  </si>
  <si>
    <t>Match 15</t>
  </si>
  <si>
    <t>Match 16</t>
  </si>
  <si>
    <t>End of Round Robin</t>
  </si>
  <si>
    <t>Match 17</t>
  </si>
  <si>
    <t>Match 18</t>
  </si>
  <si>
    <t>Match 19</t>
  </si>
  <si>
    <t>N.Tejeda</t>
  </si>
  <si>
    <t>P. De La Loza</t>
  </si>
  <si>
    <t>Match 20</t>
  </si>
  <si>
    <t>Match 21</t>
  </si>
  <si>
    <t>(H)</t>
  </si>
  <si>
    <t>Match 22</t>
  </si>
  <si>
    <t>Match 23</t>
  </si>
  <si>
    <t>Match 24</t>
  </si>
  <si>
    <t>checkred24</t>
  </si>
  <si>
    <t>checkwhite24</t>
  </si>
  <si>
    <t>Match 25</t>
  </si>
  <si>
    <t>red25</t>
  </si>
  <si>
    <t>white25</t>
  </si>
  <si>
    <t>Match 26</t>
  </si>
  <si>
    <t>red26</t>
  </si>
  <si>
    <t>white26</t>
  </si>
  <si>
    <t>Match 27</t>
  </si>
  <si>
    <t>red27</t>
  </si>
  <si>
    <t>white27</t>
  </si>
  <si>
    <t>Match 28</t>
  </si>
  <si>
    <t>checkred28</t>
  </si>
  <si>
    <t>checkwhite28</t>
  </si>
  <si>
    <t>Match 29</t>
  </si>
  <si>
    <t>red29</t>
  </si>
  <si>
    <t>white29</t>
  </si>
  <si>
    <t>Match 30</t>
  </si>
  <si>
    <t>red30</t>
  </si>
  <si>
    <t>white30</t>
  </si>
  <si>
    <t>Match 31</t>
  </si>
  <si>
    <t>red31</t>
  </si>
  <si>
    <t>white31</t>
  </si>
  <si>
    <t>Match 32</t>
  </si>
  <si>
    <t>checkred32</t>
  </si>
  <si>
    <t>checkwhite32</t>
  </si>
  <si>
    <t>Match 33</t>
  </si>
  <si>
    <t>red33</t>
  </si>
  <si>
    <t>white33</t>
  </si>
  <si>
    <t>Match 34</t>
  </si>
  <si>
    <t>red34</t>
  </si>
  <si>
    <t>white34</t>
  </si>
  <si>
    <t>Match 35</t>
  </si>
  <si>
    <t>red35</t>
  </si>
  <si>
    <t>white35</t>
  </si>
  <si>
    <t>Match 36</t>
  </si>
  <si>
    <t>checkred36</t>
  </si>
  <si>
    <t>checkwhite36</t>
  </si>
  <si>
    <t>Match 37</t>
  </si>
  <si>
    <t>red37</t>
  </si>
  <si>
    <t>white37</t>
  </si>
  <si>
    <t>Match 38</t>
  </si>
  <si>
    <t>red38</t>
  </si>
  <si>
    <t>white38</t>
  </si>
  <si>
    <t>Match 39</t>
  </si>
  <si>
    <t>red39</t>
  </si>
  <si>
    <t>white39</t>
  </si>
  <si>
    <t>Match 40</t>
  </si>
  <si>
    <t>checkred40</t>
  </si>
  <si>
    <t>checkwhite40</t>
  </si>
  <si>
    <t>Match 41</t>
  </si>
  <si>
    <t>red41</t>
  </si>
  <si>
    <t>white41</t>
  </si>
  <si>
    <t>Match 42</t>
  </si>
  <si>
    <t>red42</t>
  </si>
  <si>
    <t>white42</t>
  </si>
  <si>
    <t>Match 43</t>
  </si>
  <si>
    <t>red43</t>
  </si>
  <si>
    <t>white43</t>
  </si>
  <si>
    <t>Match 44</t>
  </si>
  <si>
    <t>checkred44</t>
  </si>
  <si>
    <t>checkwhite44</t>
  </si>
  <si>
    <t>Match 45</t>
  </si>
  <si>
    <t>red45</t>
  </si>
  <si>
    <t>white45</t>
  </si>
  <si>
    <t>Match 46</t>
  </si>
  <si>
    <t>red46</t>
  </si>
  <si>
    <t>white46</t>
  </si>
  <si>
    <t>Match 47</t>
  </si>
  <si>
    <t>red47</t>
  </si>
  <si>
    <t>white47</t>
  </si>
  <si>
    <t>Match 48</t>
  </si>
  <si>
    <t>checkred48</t>
  </si>
  <si>
    <t>checkwhite48</t>
  </si>
  <si>
    <t>Match 49</t>
  </si>
  <si>
    <t>red49</t>
  </si>
  <si>
    <t>white49</t>
  </si>
  <si>
    <t>Match 50</t>
  </si>
  <si>
    <t>red50</t>
  </si>
  <si>
    <t>white50</t>
  </si>
  <si>
    <t>Wins</t>
  </si>
  <si>
    <t>Losses</t>
  </si>
  <si>
    <t>Automatic Point Tally</t>
  </si>
  <si>
    <t>SUM</t>
  </si>
  <si>
    <t>Red Winner?</t>
  </si>
  <si>
    <t>Red Wins</t>
  </si>
  <si>
    <t>Red Points</t>
  </si>
  <si>
    <t>Red Loss</t>
  </si>
  <si>
    <t>White Winner?</t>
  </si>
  <si>
    <t>White Wins</t>
  </si>
  <si>
    <t>White Points</t>
  </si>
  <si>
    <t>White Loss</t>
  </si>
  <si>
    <t>Winner Name</t>
  </si>
  <si>
    <t>Loser Name</t>
  </si>
  <si>
    <t>Match 1 Results</t>
  </si>
  <si>
    <t>Match 2 Results</t>
  </si>
  <si>
    <t>Match 3 Results</t>
  </si>
  <si>
    <t>Match 4 Results</t>
  </si>
  <si>
    <t>Match 5 Results</t>
  </si>
  <si>
    <t>Match 6 Results</t>
  </si>
  <si>
    <t>Match 7 Results</t>
  </si>
  <si>
    <t>Match 8 Results</t>
  </si>
  <si>
    <t>Match 9 Results</t>
  </si>
  <si>
    <t>Match 10 Results</t>
  </si>
  <si>
    <t>Match 11 Results</t>
  </si>
  <si>
    <t xml:space="preserve">Loss  </t>
  </si>
  <si>
    <t xml:space="preserve">  Loss</t>
  </si>
  <si>
    <t>Match 12 Results</t>
  </si>
  <si>
    <t>Match 13 Results</t>
  </si>
  <si>
    <t>Match 14 Results</t>
  </si>
  <si>
    <t>Match 15 Results</t>
  </si>
  <si>
    <t>Match 16 Results</t>
  </si>
  <si>
    <t>Match 17 Results</t>
  </si>
  <si>
    <t>Match 18 Results</t>
  </si>
  <si>
    <t>Match 19 Results</t>
  </si>
  <si>
    <t>Match 20 Results</t>
  </si>
  <si>
    <t>Match 21 Results</t>
  </si>
  <si>
    <t>Match 22 Results</t>
  </si>
  <si>
    <t>Match 23 Results</t>
  </si>
  <si>
    <t>Match 24 Results</t>
  </si>
  <si>
    <t>Match 25 Results</t>
  </si>
  <si>
    <t>Match 26 Results</t>
  </si>
  <si>
    <t>Match 27 Results</t>
  </si>
  <si>
    <t>Match 28 Results</t>
  </si>
  <si>
    <t>Match 29 Results</t>
  </si>
  <si>
    <t>Match 30 Results</t>
  </si>
  <si>
    <t>Match 31 Results</t>
  </si>
  <si>
    <t>Match 32 Results</t>
  </si>
  <si>
    <t>Match 33 Results</t>
  </si>
  <si>
    <t>Match 34 Results</t>
  </si>
  <si>
    <t>Match 35 Results</t>
  </si>
  <si>
    <t>Match 36 Results</t>
  </si>
  <si>
    <t>Match 37 Results</t>
  </si>
  <si>
    <t>Match 38 Results</t>
  </si>
  <si>
    <t>Match 39 Results</t>
  </si>
  <si>
    <t>Match 40 Results</t>
  </si>
  <si>
    <t>Match 41 Results</t>
  </si>
  <si>
    <t>Match 42 Results</t>
  </si>
  <si>
    <t>Match 43 Results</t>
  </si>
  <si>
    <t>Match 44 Results</t>
  </si>
  <si>
    <t>Match 45 Results</t>
  </si>
  <si>
    <t>Match 46 Results</t>
  </si>
  <si>
    <t>Match 47 Results</t>
  </si>
  <si>
    <t>Match 48 Results</t>
  </si>
  <si>
    <t>Match 49 Results</t>
  </si>
  <si>
    <t>Match 50 Results</t>
  </si>
  <si>
    <t>Tournament Round</t>
  </si>
  <si>
    <t>A1</t>
  </si>
  <si>
    <t>D2</t>
  </si>
  <si>
    <t>B1</t>
  </si>
  <si>
    <t>C2</t>
  </si>
  <si>
    <t>C1</t>
  </si>
  <si>
    <t>B2</t>
  </si>
  <si>
    <t>D1</t>
  </si>
  <si>
    <t>A2</t>
  </si>
  <si>
    <t>South Park</t>
  </si>
  <si>
    <t>Planet Express</t>
  </si>
  <si>
    <t>E. Cartman</t>
  </si>
  <si>
    <t>^ ^</t>
  </si>
  <si>
    <t>T</t>
  </si>
  <si>
    <t>Leela</t>
  </si>
  <si>
    <t>K. Bravlowski</t>
  </si>
  <si>
    <t>Fry</t>
  </si>
  <si>
    <t>S. Marsh</t>
  </si>
  <si>
    <t>Zoidberg</t>
  </si>
  <si>
    <t>K. McCormick</t>
  </si>
  <si>
    <t>Bender</t>
  </si>
  <si>
    <t>Butters</t>
  </si>
  <si>
    <t>Nibbler</t>
  </si>
  <si>
    <t>Automatic Point Tally - Do not modify</t>
  </si>
  <si>
    <t>Instructions:</t>
  </si>
  <si>
    <t>Designed for 1024 x 768 projectors.  No zoom level required (default 100%)</t>
  </si>
  <si>
    <t>For best effect, project in full screen (View &gt; Workbook Views &gt; Full Screen)</t>
  </si>
  <si>
    <t>Keep score as normal.  Points, wins, losses, and ties will automatically update.</t>
  </si>
  <si>
    <t>Be sure that you’re editing the scoring table for the correct match. (See Match number in the Bracket tab.)</t>
  </si>
  <si>
    <t>Type in the name of the team to automatically populate the players.</t>
  </si>
  <si>
    <t>If you need to change from the original order, you must type the new order. Do not move the cells around.</t>
  </si>
  <si>
    <t>If there is a tie-breaker match, you must manually update the number of wins and losses</t>
  </si>
  <si>
    <t>M = Men</t>
  </si>
  <si>
    <t>K = Kote</t>
  </si>
  <si>
    <t>D = Do</t>
  </si>
  <si>
    <t>H = Honsoku (point for penalties)</t>
  </si>
  <si>
    <t>^ = penalty (Shift-6)</t>
  </si>
  <si>
    <t>Put the first point in parentheses. (M), (K), (D), (H)</t>
  </si>
  <si>
    <t>GROUP AA</t>
  </si>
  <si>
    <t>Team Win</t>
  </si>
  <si>
    <t>Totals</t>
  </si>
  <si>
    <t>Team Wins</t>
  </si>
  <si>
    <t>Placement</t>
  </si>
  <si>
    <t>AA1</t>
  </si>
  <si>
    <t>AA2</t>
  </si>
  <si>
    <t>AA3</t>
  </si>
  <si>
    <t>GROUP BB</t>
  </si>
  <si>
    <t>BB1</t>
  </si>
  <si>
    <t>BB2</t>
  </si>
  <si>
    <t>BB3</t>
  </si>
  <si>
    <t>GROUP CC</t>
  </si>
  <si>
    <t>CC1</t>
  </si>
  <si>
    <t>CC2</t>
  </si>
  <si>
    <t>CC3</t>
  </si>
  <si>
    <t>GROUP DD</t>
  </si>
  <si>
    <t>DD1</t>
  </si>
  <si>
    <t>DD2</t>
  </si>
  <si>
    <t>DD3</t>
  </si>
  <si>
    <t>GROUP E</t>
  </si>
  <si>
    <t>E1</t>
  </si>
  <si>
    <t>E2</t>
  </si>
  <si>
    <t>E3</t>
  </si>
  <si>
    <t>GROUP F</t>
  </si>
  <si>
    <t>F1</t>
  </si>
  <si>
    <t>F2</t>
  </si>
  <si>
    <t>F3</t>
  </si>
  <si>
    <t>GROUP G</t>
  </si>
  <si>
    <t>G1</t>
  </si>
  <si>
    <t>G2</t>
  </si>
  <si>
    <t>G3</t>
  </si>
  <si>
    <t>GROUP H</t>
  </si>
  <si>
    <t>H1</t>
  </si>
  <si>
    <t>H2</t>
  </si>
  <si>
    <t>H3</t>
  </si>
  <si>
    <t>GROUP I</t>
  </si>
  <si>
    <t>I1</t>
  </si>
  <si>
    <t>I2</t>
  </si>
  <si>
    <t>I3</t>
  </si>
  <si>
    <t>GROUP J</t>
  </si>
  <si>
    <t>J1</t>
  </si>
  <si>
    <t>J2</t>
  </si>
  <si>
    <t>J3</t>
  </si>
  <si>
    <t>GROUP A</t>
  </si>
  <si>
    <t>A3</t>
  </si>
  <si>
    <t>A4</t>
  </si>
  <si>
    <t>GROUP B</t>
  </si>
  <si>
    <t>B3</t>
  </si>
  <si>
    <t>B4</t>
  </si>
  <si>
    <t>GROUP C</t>
  </si>
  <si>
    <t>C3</t>
  </si>
  <si>
    <t>C4</t>
  </si>
  <si>
    <t>GROUP D</t>
  </si>
  <si>
    <t>D3</t>
  </si>
  <si>
    <t>D4</t>
  </si>
  <si>
    <t>GROUP EE</t>
  </si>
  <si>
    <t>EE1</t>
  </si>
  <si>
    <t>EE2</t>
  </si>
  <si>
    <t>EE3</t>
  </si>
  <si>
    <t>EE4</t>
  </si>
  <si>
    <t>GROUP FF</t>
  </si>
  <si>
    <t>FF1</t>
  </si>
  <si>
    <t>FF2</t>
  </si>
  <si>
    <t>FF3</t>
  </si>
  <si>
    <t>FF4</t>
  </si>
  <si>
    <t>GROUP GG</t>
  </si>
  <si>
    <t>GG1</t>
  </si>
  <si>
    <t>GG2</t>
  </si>
  <si>
    <t>GG3</t>
  </si>
  <si>
    <t>GG4</t>
  </si>
  <si>
    <t>GROUP HH</t>
  </si>
  <si>
    <t>HH1</t>
  </si>
  <si>
    <t>HH2</t>
  </si>
  <si>
    <t>HH3</t>
  </si>
  <si>
    <t>HH4</t>
  </si>
  <si>
    <t>GROUP II</t>
  </si>
  <si>
    <t>II1</t>
  </si>
  <si>
    <t>II2</t>
  </si>
  <si>
    <t>II3</t>
  </si>
  <si>
    <t>II4</t>
  </si>
  <si>
    <t>GROUP JJ</t>
  </si>
  <si>
    <t>JJ1</t>
  </si>
  <si>
    <t>JJ2</t>
  </si>
  <si>
    <t>JJ3</t>
  </si>
  <si>
    <t>JJ4</t>
  </si>
  <si>
    <t>Note: Comp.=Comprehensive, taking into account (in this order) the sum of team wins, individual wins, individual points.</t>
  </si>
  <si>
    <t>Comp</t>
  </si>
  <si>
    <t>Sorted Comp</t>
  </si>
  <si>
    <t>Comp Index</t>
  </si>
  <si>
    <t>Group AA</t>
  </si>
  <si>
    <t>Group BB</t>
  </si>
  <si>
    <t>Group CC</t>
  </si>
  <si>
    <t>Group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</si>
</sst>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26"/>
      <color indexed="13"/>
      <name val="Calibri"/>
      <family val="2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8"/>
      <color indexed="9"/>
      <name val="Calibri"/>
      <family val="2"/>
    </font>
    <font>
      <sz val="18"/>
      <color indexed="9"/>
      <name val="Calibri"/>
      <family val="2"/>
    </font>
    <font>
      <sz val="20"/>
      <color indexed="9"/>
      <name val="Arial"/>
      <family val="2"/>
    </font>
    <font>
      <sz val="10"/>
      <color indexed="11"/>
      <name val="Calibri"/>
      <family val="2"/>
    </font>
    <font>
      <sz val="16"/>
      <color indexed="9"/>
      <name val="Calibri"/>
      <family val="2"/>
    </font>
    <font>
      <sz val="12"/>
      <color indexed="9"/>
      <name val="Arial"/>
      <family val="2"/>
    </font>
    <font>
      <b/>
      <sz val="26"/>
      <color indexed="8"/>
      <name val="Calibri"/>
      <family val="2"/>
    </font>
    <font>
      <sz val="12"/>
      <color indexed="9"/>
      <name val="Times New Roman"/>
      <family val="2"/>
    </font>
    <font>
      <b/>
      <sz val="16"/>
      <color indexed="9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4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wrapText="1"/>
    </xf>
    <xf numFmtId="0" fontId="10" fillId="0" borderId="7" xfId="0" applyNumberFormat="1" applyFont="1" applyFill="1" applyBorder="1" applyAlignment="1"/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/>
    <xf numFmtId="0" fontId="1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4" borderId="0" xfId="0" applyNumberFormat="1" applyFont="1" applyFill="1" applyBorder="1" applyAlignment="1">
      <alignment horizontal="left" vertical="center"/>
    </xf>
    <xf numFmtId="0" fontId="10" fillId="4" borderId="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9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/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5" fillId="0" borderId="19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20" xfId="0" applyBorder="1">
      <alignment vertical="center"/>
    </xf>
    <xf numFmtId="0" fontId="2" fillId="0" borderId="20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8" xfId="0" applyNumberFormat="1" applyFont="1" applyFill="1" applyBorder="1" applyAlignment="1">
      <alignment horizontal="right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5" xfId="0" applyBorder="1">
      <alignment vertical="center"/>
    </xf>
    <xf numFmtId="0" fontId="0" fillId="4" borderId="5" xfId="0" applyFill="1" applyBorder="1">
      <alignment vertical="center"/>
    </xf>
    <xf numFmtId="0" fontId="0" fillId="0" borderId="5" xfId="0" applyFill="1" applyBorder="1">
      <alignment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0" fillId="0" borderId="0" xfId="0">
      <alignment vertical="center"/>
    </xf>
    <xf numFmtId="0" fontId="1" fillId="0" borderId="18" xfId="0" applyNumberFormat="1" applyFont="1" applyFill="1" applyBorder="1" applyAlignment="1"/>
    <xf numFmtId="0" fontId="0" fillId="0" borderId="20" xfId="0" applyFont="1" applyBorder="1">
      <alignment vertical="center"/>
    </xf>
    <xf numFmtId="0" fontId="0" fillId="0" borderId="0" xfId="0">
      <alignment vertical="center"/>
    </xf>
    <xf numFmtId="0" fontId="15" fillId="0" borderId="16" xfId="0" applyFont="1" applyBorder="1">
      <alignment vertical="center"/>
    </xf>
    <xf numFmtId="0" fontId="15" fillId="0" borderId="18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6" borderId="6" xfId="0" applyFill="1" applyBorder="1">
      <alignment vertical="center"/>
    </xf>
    <xf numFmtId="0" fontId="14" fillId="6" borderId="8" xfId="0" applyNumberFormat="1" applyFont="1" applyFill="1" applyBorder="1" applyAlignment="1">
      <alignment horizontal="right" vertical="center"/>
    </xf>
    <xf numFmtId="0" fontId="10" fillId="6" borderId="8" xfId="0" applyNumberFormat="1" applyFont="1" applyFill="1" applyBorder="1" applyAlignment="1">
      <alignment horizontal="left" vertical="center"/>
    </xf>
    <xf numFmtId="0" fontId="0" fillId="6" borderId="8" xfId="0" applyFill="1" applyBorder="1">
      <alignment vertical="center"/>
    </xf>
    <xf numFmtId="0" fontId="10" fillId="6" borderId="8" xfId="0" applyNumberFormat="1" applyFont="1" applyFill="1" applyBorder="1" applyAlignment="1">
      <alignment vertical="center"/>
    </xf>
    <xf numFmtId="0" fontId="14" fillId="6" borderId="4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13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20" fillId="0" borderId="0" xfId="0" applyFo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wrapText="1"/>
    </xf>
    <xf numFmtId="0" fontId="9" fillId="2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wrapText="1"/>
    </xf>
    <xf numFmtId="0" fontId="3" fillId="3" borderId="6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0000"/>
      <rgbColor rgb="00D9D9D9"/>
      <rgbColor rgb="007F7F7F"/>
      <rgbColor rgb="00FF0000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ys%20Te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ound Robin"/>
      <sheetName val="Team Matches"/>
      <sheetName val="Round Robin Score Tally"/>
      <sheetName val="Team Matches Results Tally"/>
      <sheetName val="Tournament"/>
      <sheetName val="Players"/>
      <sheetName val="Team Data"/>
      <sheetName val="Sample Template"/>
      <sheetName val="Prep tips"/>
      <sheetName val="Instructions"/>
    </sheetNames>
    <sheetDataSet>
      <sheetData sheetId="0"/>
      <sheetData sheetId="1">
        <row r="14">
          <cell r="C14">
            <v>0</v>
          </cell>
        </row>
      </sheetData>
      <sheetData sheetId="2">
        <row r="4">
          <cell r="N4" t="str">
            <v>Totals</v>
          </cell>
        </row>
      </sheetData>
      <sheetData sheetId="3"/>
      <sheetData sheetId="4"/>
      <sheetData sheetId="5">
        <row r="3">
          <cell r="B3" t="str">
            <v>SCKF-A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"/>
  <sheetViews>
    <sheetView topLeftCell="C1" zoomScaleNormal="100" workbookViewId="0">
      <selection activeCell="K9" sqref="K9"/>
    </sheetView>
  </sheetViews>
  <sheetFormatPr defaultRowHeight="14.25" customHeight="1" x14ac:dyDescent="0.2"/>
  <cols>
    <col min="1" max="1" width="10.85546875" customWidth="1"/>
    <col min="2" max="2" width="13.7109375" customWidth="1"/>
    <col min="3" max="3" width="13.28515625" customWidth="1"/>
    <col min="4" max="4" width="9.140625" customWidth="1"/>
    <col min="5" max="5" width="11.85546875" bestFit="1" customWidth="1"/>
    <col min="6" max="6" width="10.85546875" bestFit="1" customWidth="1"/>
    <col min="7" max="7" width="11.7109375" bestFit="1" customWidth="1"/>
    <col min="8" max="8" width="12.85546875" bestFit="1" customWidth="1"/>
    <col min="9" max="9" width="11.28515625" customWidth="1"/>
    <col min="10" max="10" width="14.5703125" bestFit="1" customWidth="1"/>
    <col min="18" max="18" width="10.85546875" bestFit="1" customWidth="1"/>
  </cols>
  <sheetData>
    <row r="1" spans="1:2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  <c r="U1" s="1"/>
    </row>
    <row r="2" spans="1:21" ht="15" x14ac:dyDescent="0.25">
      <c r="A2" s="1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30</v>
      </c>
      <c r="O2" s="2" t="s">
        <v>31</v>
      </c>
      <c r="P2" s="2" t="s">
        <v>32</v>
      </c>
      <c r="Q2" s="2" t="s">
        <v>33</v>
      </c>
      <c r="R2" s="2"/>
      <c r="S2" s="2"/>
      <c r="T2" s="2"/>
      <c r="U2" s="2"/>
    </row>
    <row r="3" spans="1:21" ht="15" x14ac:dyDescent="0.25">
      <c r="A3" s="1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41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2" t="s">
        <v>47</v>
      </c>
      <c r="O3" s="2" t="s">
        <v>48</v>
      </c>
      <c r="P3" s="2" t="s">
        <v>49</v>
      </c>
      <c r="Q3" s="2" t="s">
        <v>50</v>
      </c>
      <c r="R3" s="2"/>
      <c r="S3" s="2"/>
      <c r="T3" s="2"/>
      <c r="U3" s="2"/>
    </row>
    <row r="4" spans="1:21" ht="15" x14ac:dyDescent="0.25">
      <c r="A4" s="1" t="s">
        <v>51</v>
      </c>
      <c r="B4" s="2" t="s">
        <v>52</v>
      </c>
      <c r="C4" s="2" t="s">
        <v>53</v>
      </c>
      <c r="D4" s="2" t="s">
        <v>54</v>
      </c>
      <c r="E4" s="2" t="s">
        <v>55</v>
      </c>
      <c r="F4" s="2" t="s">
        <v>56</v>
      </c>
      <c r="G4" s="2" t="s">
        <v>25</v>
      </c>
      <c r="H4" s="2" t="s">
        <v>57</v>
      </c>
      <c r="I4" s="2" t="s">
        <v>58</v>
      </c>
      <c r="J4" s="2" t="s">
        <v>59</v>
      </c>
      <c r="K4" s="2" t="s">
        <v>60</v>
      </c>
      <c r="L4" s="2" t="s">
        <v>61</v>
      </c>
      <c r="M4" s="2" t="s">
        <v>62</v>
      </c>
      <c r="N4" s="2" t="s">
        <v>63</v>
      </c>
      <c r="O4" s="2" t="s">
        <v>64</v>
      </c>
      <c r="P4" s="2" t="s">
        <v>65</v>
      </c>
      <c r="Q4" s="2" t="s">
        <v>66</v>
      </c>
      <c r="R4" s="2"/>
      <c r="S4" s="2"/>
      <c r="T4" s="2"/>
      <c r="U4" s="2"/>
    </row>
    <row r="5" spans="1:21" ht="15" x14ac:dyDescent="0.25">
      <c r="A5" s="1" t="s">
        <v>67</v>
      </c>
      <c r="B5" s="2" t="s">
        <v>68</v>
      </c>
      <c r="C5" s="2" t="s">
        <v>69</v>
      </c>
      <c r="D5" s="2" t="s">
        <v>70</v>
      </c>
      <c r="E5" s="2" t="s">
        <v>71</v>
      </c>
      <c r="F5" s="2" t="s">
        <v>72</v>
      </c>
      <c r="G5" s="2" t="s">
        <v>73</v>
      </c>
      <c r="H5" s="2" t="s">
        <v>74</v>
      </c>
      <c r="I5" s="2" t="s">
        <v>75</v>
      </c>
      <c r="J5" s="2" t="s">
        <v>76</v>
      </c>
      <c r="K5" s="2" t="s">
        <v>77</v>
      </c>
      <c r="L5" s="2" t="s">
        <v>78</v>
      </c>
      <c r="M5" s="2" t="s">
        <v>79</v>
      </c>
      <c r="N5" s="2" t="s">
        <v>80</v>
      </c>
      <c r="O5" s="2" t="s">
        <v>81</v>
      </c>
      <c r="P5" s="2" t="s">
        <v>82</v>
      </c>
      <c r="Q5" s="2" t="s">
        <v>83</v>
      </c>
      <c r="R5" s="2"/>
      <c r="S5" s="2"/>
      <c r="T5" s="2"/>
      <c r="U5" s="2"/>
    </row>
    <row r="6" spans="1:21" ht="15" x14ac:dyDescent="0.25">
      <c r="A6" s="1" t="s">
        <v>84</v>
      </c>
      <c r="B6" s="2" t="s">
        <v>85</v>
      </c>
      <c r="C6" s="2" t="s">
        <v>86</v>
      </c>
      <c r="D6" s="2" t="s">
        <v>87</v>
      </c>
      <c r="E6" s="2" t="s">
        <v>88</v>
      </c>
      <c r="F6" s="2" t="s">
        <v>89</v>
      </c>
      <c r="G6" s="2" t="s">
        <v>90</v>
      </c>
      <c r="H6" s="2" t="s">
        <v>91</v>
      </c>
      <c r="I6" s="2" t="s">
        <v>92</v>
      </c>
      <c r="J6" s="2" t="s">
        <v>93</v>
      </c>
      <c r="K6" s="2" t="s">
        <v>94</v>
      </c>
      <c r="L6" s="2" t="s">
        <v>95</v>
      </c>
      <c r="M6" s="2" t="s">
        <v>96</v>
      </c>
      <c r="N6" s="2" t="s">
        <v>97</v>
      </c>
      <c r="O6" s="2" t="s">
        <v>98</v>
      </c>
      <c r="P6" s="2" t="s">
        <v>99</v>
      </c>
      <c r="Q6" s="2" t="s">
        <v>100</v>
      </c>
      <c r="R6" s="2"/>
      <c r="S6" s="2"/>
      <c r="T6" s="2"/>
      <c r="U6" s="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D57" sqref="D57"/>
    </sheetView>
  </sheetViews>
  <sheetFormatPr defaultRowHeight="12.75" x14ac:dyDescent="0.2"/>
  <cols>
    <col min="1" max="1" width="10.5703125" customWidth="1"/>
    <col min="2" max="2" width="15.28515625" bestFit="1" customWidth="1"/>
  </cols>
  <sheetData>
    <row r="1" spans="1:8" ht="23.25" x14ac:dyDescent="0.2">
      <c r="A1" s="57" t="s">
        <v>101</v>
      </c>
      <c r="B1" s="93"/>
      <c r="C1" s="93"/>
      <c r="D1" s="93"/>
      <c r="E1" s="93"/>
      <c r="F1" s="93"/>
      <c r="G1" s="93"/>
      <c r="H1" s="93"/>
    </row>
    <row r="4" spans="1:8" hidden="1" x14ac:dyDescent="0.2">
      <c r="A4" s="31" t="s">
        <v>102</v>
      </c>
      <c r="B4" s="58" t="s">
        <v>103</v>
      </c>
      <c r="C4" s="93"/>
      <c r="D4" s="93"/>
      <c r="E4" s="93"/>
      <c r="F4" s="93"/>
      <c r="G4" s="93"/>
      <c r="H4" s="93"/>
    </row>
    <row r="5" spans="1:8" hidden="1" x14ac:dyDescent="0.2">
      <c r="A5" s="93"/>
      <c r="B5" s="58" t="s">
        <v>104</v>
      </c>
      <c r="C5" s="93"/>
      <c r="D5" s="93"/>
      <c r="E5" s="93"/>
      <c r="F5" s="93"/>
      <c r="G5" s="93"/>
      <c r="H5" s="93"/>
    </row>
    <row r="6" spans="1:8" hidden="1" x14ac:dyDescent="0.2">
      <c r="A6" s="93"/>
      <c r="B6" s="58" t="s">
        <v>105</v>
      </c>
      <c r="C6" s="93"/>
      <c r="D6" s="93"/>
      <c r="E6" s="93"/>
      <c r="F6" s="93"/>
      <c r="G6" s="93"/>
      <c r="H6" s="93"/>
    </row>
    <row r="7" spans="1:8" hidden="1" x14ac:dyDescent="0.2">
      <c r="A7" s="93"/>
      <c r="B7" s="93"/>
      <c r="C7" s="93"/>
      <c r="D7" s="93"/>
      <c r="E7" s="93"/>
      <c r="F7" s="93"/>
      <c r="G7" s="93"/>
      <c r="H7" s="93"/>
    </row>
    <row r="8" spans="1:8" ht="15" hidden="1" x14ac:dyDescent="0.25">
      <c r="A8" s="31" t="s">
        <v>106</v>
      </c>
      <c r="B8" s="59" t="s">
        <v>107</v>
      </c>
      <c r="C8" s="93"/>
      <c r="D8" s="93"/>
      <c r="E8" s="93"/>
      <c r="F8" s="1"/>
      <c r="G8" s="1"/>
      <c r="H8" s="1"/>
    </row>
    <row r="9" spans="1:8" hidden="1" x14ac:dyDescent="0.2">
      <c r="A9" s="93"/>
      <c r="B9" s="59" t="s">
        <v>108</v>
      </c>
      <c r="C9" s="93"/>
      <c r="D9" s="93"/>
      <c r="E9" s="93"/>
      <c r="F9" s="93"/>
      <c r="G9" s="93"/>
      <c r="H9" s="93"/>
    </row>
    <row r="10" spans="1:8" hidden="1" x14ac:dyDescent="0.2">
      <c r="A10" s="93"/>
      <c r="B10" s="59" t="s">
        <v>109</v>
      </c>
      <c r="C10" s="93"/>
      <c r="D10" s="93"/>
      <c r="E10" s="93"/>
      <c r="F10" s="93"/>
      <c r="G10" s="93"/>
      <c r="H10" s="93"/>
    </row>
    <row r="11" spans="1:8" hidden="1" x14ac:dyDescent="0.2">
      <c r="A11" s="93"/>
      <c r="B11" s="93"/>
      <c r="C11" s="93"/>
      <c r="D11" s="93"/>
      <c r="E11" s="93"/>
      <c r="F11" s="93"/>
      <c r="G11" s="93"/>
      <c r="H11" s="93"/>
    </row>
    <row r="12" spans="1:8" hidden="1" x14ac:dyDescent="0.2">
      <c r="A12" s="31" t="s">
        <v>110</v>
      </c>
      <c r="B12" s="58" t="s">
        <v>111</v>
      </c>
      <c r="C12" s="93"/>
      <c r="D12" s="93"/>
      <c r="E12" s="93"/>
      <c r="F12" s="93"/>
      <c r="G12" s="93"/>
      <c r="H12" s="93"/>
    </row>
    <row r="13" spans="1:8" ht="15" hidden="1" x14ac:dyDescent="0.25">
      <c r="A13" s="93"/>
      <c r="B13" s="58" t="s">
        <v>112</v>
      </c>
      <c r="C13" s="93"/>
      <c r="D13" s="93"/>
      <c r="E13" s="1"/>
      <c r="F13" s="1"/>
      <c r="G13" s="1"/>
      <c r="H13" s="93"/>
    </row>
    <row r="14" spans="1:8" hidden="1" x14ac:dyDescent="0.2">
      <c r="A14" s="93"/>
      <c r="B14" s="58" t="s">
        <v>113</v>
      </c>
      <c r="C14" s="93"/>
      <c r="D14" s="93"/>
      <c r="E14" s="93"/>
      <c r="F14" s="93"/>
      <c r="G14" s="93"/>
      <c r="H14" s="93"/>
    </row>
    <row r="15" spans="1:8" hidden="1" x14ac:dyDescent="0.2">
      <c r="A15" s="93"/>
      <c r="B15" s="93"/>
      <c r="C15" s="93"/>
      <c r="D15" s="93"/>
      <c r="E15" s="93"/>
      <c r="F15" s="93"/>
      <c r="G15" s="93"/>
      <c r="H15" s="93"/>
    </row>
    <row r="16" spans="1:8" ht="15" hidden="1" x14ac:dyDescent="0.25">
      <c r="A16" s="31" t="s">
        <v>114</v>
      </c>
      <c r="B16" s="59" t="s">
        <v>115</v>
      </c>
      <c r="C16" s="93"/>
      <c r="D16" s="93"/>
      <c r="E16" s="1"/>
      <c r="F16" s="1"/>
      <c r="G16" s="1"/>
      <c r="H16" s="93"/>
    </row>
    <row r="17" spans="1:6" hidden="1" x14ac:dyDescent="0.2">
      <c r="A17" s="93"/>
      <c r="B17" s="59" t="s">
        <v>116</v>
      </c>
      <c r="C17" s="93"/>
      <c r="D17" s="93"/>
      <c r="E17" s="93"/>
      <c r="F17" s="93"/>
    </row>
    <row r="18" spans="1:6" hidden="1" x14ac:dyDescent="0.2">
      <c r="A18" s="93"/>
      <c r="B18" s="59" t="s">
        <v>117</v>
      </c>
      <c r="C18" s="93"/>
      <c r="D18" s="93"/>
      <c r="E18" s="93"/>
      <c r="F18" s="93"/>
    </row>
    <row r="19" spans="1:6" hidden="1" x14ac:dyDescent="0.2">
      <c r="A19" s="93"/>
      <c r="B19" s="93"/>
      <c r="C19" s="93"/>
      <c r="D19" s="93"/>
      <c r="E19" s="93"/>
      <c r="F19" s="93"/>
    </row>
    <row r="20" spans="1:6" ht="15" hidden="1" x14ac:dyDescent="0.25">
      <c r="A20" s="31" t="s">
        <v>118</v>
      </c>
      <c r="B20" s="58" t="s">
        <v>119</v>
      </c>
      <c r="C20" s="93"/>
      <c r="D20" s="1"/>
      <c r="E20" s="1"/>
      <c r="F20" s="1"/>
    </row>
    <row r="21" spans="1:6" hidden="1" x14ac:dyDescent="0.2">
      <c r="A21" s="93"/>
      <c r="B21" s="58" t="s">
        <v>120</v>
      </c>
      <c r="C21" s="93"/>
      <c r="D21" s="93"/>
      <c r="E21" s="93"/>
      <c r="F21" s="93"/>
    </row>
    <row r="22" spans="1:6" hidden="1" x14ac:dyDescent="0.2">
      <c r="A22" s="93"/>
      <c r="B22" s="58" t="s">
        <v>121</v>
      </c>
      <c r="C22" s="93"/>
      <c r="D22" s="93"/>
      <c r="E22" s="93"/>
      <c r="F22" s="93"/>
    </row>
    <row r="23" spans="1:6" hidden="1" x14ac:dyDescent="0.2">
      <c r="A23" s="93"/>
      <c r="B23" s="93"/>
      <c r="C23" s="93"/>
      <c r="D23" s="93"/>
      <c r="E23" s="93"/>
      <c r="F23" s="93"/>
    </row>
    <row r="24" spans="1:6" hidden="1" x14ac:dyDescent="0.2">
      <c r="A24" s="31" t="s">
        <v>122</v>
      </c>
      <c r="B24" s="59" t="s">
        <v>123</v>
      </c>
      <c r="C24" s="93"/>
      <c r="D24" s="93"/>
      <c r="E24" s="93"/>
      <c r="F24" s="93"/>
    </row>
    <row r="25" spans="1:6" hidden="1" x14ac:dyDescent="0.2">
      <c r="A25" s="93"/>
      <c r="B25" s="59" t="s">
        <v>124</v>
      </c>
      <c r="C25" s="93"/>
      <c r="D25" s="93"/>
      <c r="E25" s="93"/>
      <c r="F25" s="93"/>
    </row>
    <row r="26" spans="1:6" hidden="1" x14ac:dyDescent="0.2">
      <c r="A26" s="93"/>
      <c r="B26" s="59" t="s">
        <v>125</v>
      </c>
      <c r="C26" s="93"/>
      <c r="D26" s="93"/>
      <c r="E26" s="93"/>
      <c r="F26" s="93"/>
    </row>
    <row r="27" spans="1:6" hidden="1" x14ac:dyDescent="0.2">
      <c r="A27" s="93"/>
      <c r="B27" s="93"/>
      <c r="C27" s="93"/>
      <c r="D27" s="93"/>
      <c r="E27" s="93"/>
      <c r="F27" s="93"/>
    </row>
    <row r="28" spans="1:6" hidden="1" x14ac:dyDescent="0.2">
      <c r="A28" s="31" t="s">
        <v>126</v>
      </c>
      <c r="B28" s="58" t="s">
        <v>127</v>
      </c>
      <c r="C28" s="93"/>
      <c r="D28" s="93"/>
      <c r="E28" s="93"/>
      <c r="F28" s="93"/>
    </row>
    <row r="29" spans="1:6" hidden="1" x14ac:dyDescent="0.2">
      <c r="A29" s="93"/>
      <c r="B29" s="58" t="s">
        <v>128</v>
      </c>
      <c r="C29" s="93"/>
      <c r="D29" s="93"/>
      <c r="E29" s="93"/>
      <c r="F29" s="93"/>
    </row>
    <row r="30" spans="1:6" hidden="1" x14ac:dyDescent="0.2">
      <c r="A30" s="93"/>
      <c r="B30" s="58" t="s">
        <v>129</v>
      </c>
      <c r="C30" s="93"/>
      <c r="D30" s="93"/>
      <c r="E30" s="93"/>
      <c r="F30" s="93"/>
    </row>
    <row r="31" spans="1:6" hidden="1" x14ac:dyDescent="0.2">
      <c r="A31" s="93"/>
      <c r="B31" s="93"/>
      <c r="C31" s="93"/>
      <c r="D31" s="93"/>
      <c r="E31" s="93"/>
      <c r="F31" s="93"/>
    </row>
    <row r="32" spans="1:6" hidden="1" x14ac:dyDescent="0.2">
      <c r="A32" s="31" t="s">
        <v>130</v>
      </c>
      <c r="B32" s="59" t="s">
        <v>131</v>
      </c>
      <c r="C32" s="93"/>
      <c r="D32" s="93"/>
      <c r="E32" s="93"/>
      <c r="F32" s="93"/>
    </row>
    <row r="33" spans="1:2" hidden="1" x14ac:dyDescent="0.2">
      <c r="A33" s="93"/>
      <c r="B33" s="59" t="s">
        <v>132</v>
      </c>
    </row>
    <row r="34" spans="1:2" hidden="1" x14ac:dyDescent="0.2">
      <c r="A34" s="93"/>
      <c r="B34" s="59" t="s">
        <v>133</v>
      </c>
    </row>
    <row r="35" spans="1:2" hidden="1" x14ac:dyDescent="0.2">
      <c r="A35" s="93"/>
      <c r="B35" s="93"/>
    </row>
    <row r="36" spans="1:2" hidden="1" x14ac:dyDescent="0.2">
      <c r="A36" s="31" t="s">
        <v>134</v>
      </c>
      <c r="B36" s="58" t="s">
        <v>135</v>
      </c>
    </row>
    <row r="37" spans="1:2" hidden="1" x14ac:dyDescent="0.2">
      <c r="A37" s="93"/>
      <c r="B37" s="58" t="s">
        <v>136</v>
      </c>
    </row>
    <row r="38" spans="1:2" hidden="1" x14ac:dyDescent="0.2">
      <c r="A38" s="93"/>
      <c r="B38" s="58" t="s">
        <v>137</v>
      </c>
    </row>
    <row r="39" spans="1:2" hidden="1" x14ac:dyDescent="0.2">
      <c r="A39" s="93"/>
      <c r="B39" s="93"/>
    </row>
    <row r="40" spans="1:2" hidden="1" x14ac:dyDescent="0.2">
      <c r="A40" s="31" t="s">
        <v>138</v>
      </c>
      <c r="B40" s="59" t="s">
        <v>139</v>
      </c>
    </row>
    <row r="41" spans="1:2" hidden="1" x14ac:dyDescent="0.2">
      <c r="A41" s="93"/>
      <c r="B41" s="59" t="s">
        <v>140</v>
      </c>
    </row>
    <row r="42" spans="1:2" hidden="1" x14ac:dyDescent="0.2">
      <c r="A42" s="93"/>
      <c r="B42" s="59" t="s">
        <v>141</v>
      </c>
    </row>
    <row r="44" spans="1:2" x14ac:dyDescent="0.2">
      <c r="A44" s="31" t="s">
        <v>102</v>
      </c>
      <c r="B44" s="58" t="s">
        <v>1</v>
      </c>
    </row>
    <row r="45" spans="1:2" x14ac:dyDescent="0.2">
      <c r="A45" s="93"/>
      <c r="B45" s="58" t="s">
        <v>9</v>
      </c>
    </row>
    <row r="46" spans="1:2" x14ac:dyDescent="0.2">
      <c r="A46" s="93"/>
      <c r="B46" s="58" t="s">
        <v>14</v>
      </c>
    </row>
    <row r="47" spans="1:2" x14ac:dyDescent="0.2">
      <c r="A47" s="93"/>
      <c r="B47" s="58" t="s">
        <v>2</v>
      </c>
    </row>
    <row r="49" spans="1:2" x14ac:dyDescent="0.2">
      <c r="A49" s="31" t="s">
        <v>106</v>
      </c>
      <c r="B49" s="59" t="s">
        <v>11</v>
      </c>
    </row>
    <row r="50" spans="1:2" x14ac:dyDescent="0.2">
      <c r="A50" s="93"/>
      <c r="B50" s="59" t="s">
        <v>13</v>
      </c>
    </row>
    <row r="51" spans="1:2" x14ac:dyDescent="0.2">
      <c r="A51" s="93"/>
      <c r="B51" s="59" t="s">
        <v>8</v>
      </c>
    </row>
    <row r="52" spans="1:2" x14ac:dyDescent="0.2">
      <c r="A52" s="93"/>
      <c r="B52" s="59" t="s">
        <v>5</v>
      </c>
    </row>
    <row r="54" spans="1:2" x14ac:dyDescent="0.2">
      <c r="A54" s="31" t="s">
        <v>110</v>
      </c>
      <c r="B54" s="58" t="s">
        <v>15</v>
      </c>
    </row>
    <row r="55" spans="1:2" x14ac:dyDescent="0.2">
      <c r="A55" s="93"/>
      <c r="B55" s="58" t="s">
        <v>7</v>
      </c>
    </row>
    <row r="56" spans="1:2" x14ac:dyDescent="0.2">
      <c r="A56" s="93"/>
      <c r="B56" s="58" t="s">
        <v>3</v>
      </c>
    </row>
    <row r="57" spans="1:2" x14ac:dyDescent="0.2">
      <c r="A57" s="93"/>
      <c r="B57" s="58" t="s">
        <v>10</v>
      </c>
    </row>
    <row r="58" spans="1:2" x14ac:dyDescent="0.2">
      <c r="A58" s="93"/>
      <c r="B58" s="93"/>
    </row>
    <row r="59" spans="1:2" x14ac:dyDescent="0.2">
      <c r="A59" s="31" t="s">
        <v>114</v>
      </c>
      <c r="B59" s="59" t="s">
        <v>4</v>
      </c>
    </row>
    <row r="60" spans="1:2" x14ac:dyDescent="0.2">
      <c r="A60" s="93"/>
      <c r="B60" s="59" t="s">
        <v>12</v>
      </c>
    </row>
    <row r="61" spans="1:2" x14ac:dyDescent="0.2">
      <c r="A61" s="93"/>
      <c r="B61" s="59" t="s">
        <v>16</v>
      </c>
    </row>
    <row r="62" spans="1:2" x14ac:dyDescent="0.2">
      <c r="A62" s="93"/>
      <c r="B62" s="59" t="s">
        <v>6</v>
      </c>
    </row>
    <row r="64" spans="1:2" hidden="1" x14ac:dyDescent="0.2">
      <c r="A64" s="31" t="s">
        <v>142</v>
      </c>
      <c r="B64" s="58" t="s">
        <v>143</v>
      </c>
    </row>
    <row r="65" spans="1:2" hidden="1" x14ac:dyDescent="0.2">
      <c r="A65" s="93"/>
      <c r="B65" s="58" t="s">
        <v>144</v>
      </c>
    </row>
    <row r="66" spans="1:2" hidden="1" x14ac:dyDescent="0.2">
      <c r="A66" s="93"/>
      <c r="B66" s="58" t="s">
        <v>145</v>
      </c>
    </row>
    <row r="67" spans="1:2" hidden="1" x14ac:dyDescent="0.2">
      <c r="A67" s="93"/>
      <c r="B67" s="58" t="s">
        <v>146</v>
      </c>
    </row>
    <row r="68" spans="1:2" hidden="1" x14ac:dyDescent="0.2">
      <c r="A68" s="93"/>
      <c r="B68" s="93"/>
    </row>
    <row r="69" spans="1:2" hidden="1" x14ac:dyDescent="0.2">
      <c r="A69" s="31" t="s">
        <v>147</v>
      </c>
      <c r="B69" s="59" t="s">
        <v>148</v>
      </c>
    </row>
    <row r="70" spans="1:2" hidden="1" x14ac:dyDescent="0.2">
      <c r="A70" s="93"/>
      <c r="B70" s="59" t="s">
        <v>149</v>
      </c>
    </row>
    <row r="71" spans="1:2" hidden="1" x14ac:dyDescent="0.2">
      <c r="A71" s="93"/>
      <c r="B71" s="59" t="s">
        <v>150</v>
      </c>
    </row>
    <row r="72" spans="1:2" hidden="1" x14ac:dyDescent="0.2">
      <c r="A72" s="93"/>
      <c r="B72" s="59" t="s">
        <v>151</v>
      </c>
    </row>
    <row r="73" spans="1:2" hidden="1" x14ac:dyDescent="0.2">
      <c r="A73" s="93"/>
      <c r="B73" s="93"/>
    </row>
    <row r="74" spans="1:2" hidden="1" x14ac:dyDescent="0.2">
      <c r="A74" s="31" t="s">
        <v>152</v>
      </c>
      <c r="B74" s="58" t="s">
        <v>153</v>
      </c>
    </row>
    <row r="75" spans="1:2" hidden="1" x14ac:dyDescent="0.2">
      <c r="A75" s="93"/>
      <c r="B75" s="58" t="s">
        <v>154</v>
      </c>
    </row>
    <row r="76" spans="1:2" hidden="1" x14ac:dyDescent="0.2">
      <c r="A76" s="93"/>
      <c r="B76" s="58" t="s">
        <v>155</v>
      </c>
    </row>
    <row r="77" spans="1:2" hidden="1" x14ac:dyDescent="0.2">
      <c r="A77" s="93"/>
      <c r="B77" s="58" t="s">
        <v>156</v>
      </c>
    </row>
    <row r="78" spans="1:2" hidden="1" x14ac:dyDescent="0.2">
      <c r="A78" s="93"/>
      <c r="B78" s="93"/>
    </row>
    <row r="79" spans="1:2" hidden="1" x14ac:dyDescent="0.2">
      <c r="A79" s="31" t="s">
        <v>157</v>
      </c>
      <c r="B79" s="59" t="s">
        <v>158</v>
      </c>
    </row>
    <row r="80" spans="1:2" hidden="1" x14ac:dyDescent="0.2">
      <c r="A80" s="93"/>
      <c r="B80" s="59" t="s">
        <v>159</v>
      </c>
    </row>
    <row r="81" spans="1:2" hidden="1" x14ac:dyDescent="0.2">
      <c r="A81" s="93"/>
      <c r="B81" s="59" t="s">
        <v>160</v>
      </c>
    </row>
    <row r="82" spans="1:2" hidden="1" x14ac:dyDescent="0.2">
      <c r="A82" s="93"/>
      <c r="B82" s="59" t="s">
        <v>161</v>
      </c>
    </row>
    <row r="83" spans="1:2" hidden="1" x14ac:dyDescent="0.2">
      <c r="A83" s="93"/>
      <c r="B83" s="93"/>
    </row>
    <row r="84" spans="1:2" hidden="1" x14ac:dyDescent="0.2">
      <c r="A84" s="31" t="s">
        <v>162</v>
      </c>
      <c r="B84" s="58" t="s">
        <v>163</v>
      </c>
    </row>
    <row r="85" spans="1:2" hidden="1" x14ac:dyDescent="0.2">
      <c r="A85" s="93"/>
      <c r="B85" s="58" t="s">
        <v>164</v>
      </c>
    </row>
    <row r="86" spans="1:2" hidden="1" x14ac:dyDescent="0.2">
      <c r="A86" s="93"/>
      <c r="B86" s="58" t="s">
        <v>165</v>
      </c>
    </row>
    <row r="87" spans="1:2" hidden="1" x14ac:dyDescent="0.2">
      <c r="A87" s="93"/>
      <c r="B87" s="58" t="s">
        <v>166</v>
      </c>
    </row>
    <row r="88" spans="1:2" hidden="1" x14ac:dyDescent="0.2">
      <c r="A88" s="93"/>
      <c r="B88" s="93"/>
    </row>
    <row r="89" spans="1:2" hidden="1" x14ac:dyDescent="0.2">
      <c r="A89" s="31" t="s">
        <v>167</v>
      </c>
      <c r="B89" s="59" t="s">
        <v>168</v>
      </c>
    </row>
    <row r="90" spans="1:2" hidden="1" x14ac:dyDescent="0.2">
      <c r="A90" s="93"/>
      <c r="B90" s="59" t="s">
        <v>169</v>
      </c>
    </row>
    <row r="91" spans="1:2" hidden="1" x14ac:dyDescent="0.2">
      <c r="A91" s="93"/>
      <c r="B91" s="59" t="s">
        <v>170</v>
      </c>
    </row>
    <row r="92" spans="1:2" hidden="1" x14ac:dyDescent="0.2">
      <c r="A92" s="93"/>
      <c r="B92" s="59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1"/>
  <sheetViews>
    <sheetView tabSelected="1" workbookViewId="0">
      <selection activeCell="E136" sqref="E136"/>
    </sheetView>
  </sheetViews>
  <sheetFormatPr defaultRowHeight="12.75" x14ac:dyDescent="0.2"/>
  <cols>
    <col min="2" max="2" width="15.5703125" customWidth="1"/>
    <col min="3" max="3" width="10.7109375" bestFit="1" customWidth="1"/>
    <col min="6" max="6" width="5.5703125" customWidth="1"/>
    <col min="9" max="9" width="9.7109375" bestFit="1" customWidth="1"/>
    <col min="10" max="10" width="16" customWidth="1"/>
  </cols>
  <sheetData>
    <row r="4" spans="2:10" ht="18" hidden="1" x14ac:dyDescent="0.2">
      <c r="B4" s="56" t="s">
        <v>407</v>
      </c>
      <c r="C4" s="93"/>
      <c r="D4" s="93"/>
      <c r="E4" s="93"/>
      <c r="F4" s="93"/>
      <c r="G4" s="93"/>
      <c r="H4" s="93"/>
      <c r="I4" s="93"/>
      <c r="J4" s="93"/>
    </row>
    <row r="5" spans="2:10" hidden="1" x14ac:dyDescent="0.2">
      <c r="B5" s="61" t="s">
        <v>178</v>
      </c>
      <c r="C5" s="61" t="s">
        <v>408</v>
      </c>
      <c r="D5" s="61" t="s">
        <v>303</v>
      </c>
      <c r="E5" s="61" t="s">
        <v>176</v>
      </c>
      <c r="F5" s="61"/>
      <c r="G5" s="61" t="s">
        <v>176</v>
      </c>
      <c r="H5" s="61" t="s">
        <v>303</v>
      </c>
      <c r="I5" s="61" t="s">
        <v>408</v>
      </c>
      <c r="J5" s="61" t="s">
        <v>178</v>
      </c>
    </row>
    <row r="6" spans="2:10" hidden="1" x14ac:dyDescent="0.2">
      <c r="B6" s="58" t="str">
        <f>'Round Robin Groups'!B4</f>
        <v>UVICTORIA</v>
      </c>
      <c r="C6" s="58" t="e">
        <f>VLOOKUP(CONCATENATE(A6, " Results"),'Team Matches Results Tally'!$A$12:$K$653,2,FALSE)</f>
        <v>#N/A</v>
      </c>
      <c r="D6" s="58" t="e">
        <f>VLOOKUP(CONCATENATE(A6, " Results"),'Team Matches Results Tally'!$A$12:$K$653,3,FALSE)</f>
        <v>#N/A</v>
      </c>
      <c r="E6" s="58" t="e">
        <f>VLOOKUP(CONCATENATE(A6, " Results"),'Team Matches Results Tally'!$A$12:$K$653,4,FALSE)</f>
        <v>#N/A</v>
      </c>
      <c r="F6" s="58"/>
      <c r="G6" s="58" t="e">
        <f>VLOOKUP(CONCATENATE(A6, " Results"),'Team Matches Results Tally'!$A$12:$K$653,8,FALSE)</f>
        <v>#N/A</v>
      </c>
      <c r="H6" s="58" t="e">
        <f>VLOOKUP(CONCATENATE(A6, " Results"),'Team Matches Results Tally'!$A$12:$K$653,7,FALSE)</f>
        <v>#N/A</v>
      </c>
      <c r="I6" s="58" t="e">
        <f>VLOOKUP(CONCATENATE(A6, " Results"),'Team Matches Results Tally'!$A$12:$K$653,6,FALSE)</f>
        <v>#N/A</v>
      </c>
      <c r="J6" s="58" t="str">
        <f>'Round Robin Groups'!B6</f>
        <v>EAST BAY</v>
      </c>
    </row>
    <row r="7" spans="2:10" hidden="1" x14ac:dyDescent="0.2">
      <c r="B7" s="59" t="str">
        <f>'Round Robin Groups'!B5</f>
        <v>TACOMA</v>
      </c>
      <c r="C7" s="59" t="e">
        <f>VLOOKUP(CONCATENATE(A7, " Results"),'Team Matches Results Tally'!$A$12:$K$653,2,FALSE)</f>
        <v>#N/A</v>
      </c>
      <c r="D7" s="59" t="e">
        <f>VLOOKUP(CONCATENATE(A7, " Results"),'Team Matches Results Tally'!$A$12:$K$653,3,FALSE)</f>
        <v>#N/A</v>
      </c>
      <c r="E7" s="59" t="e">
        <f>VLOOKUP(CONCATENATE(A7, " Results"),'Team Matches Results Tally'!$A$12:$K$653,4,FALSE)</f>
        <v>#N/A</v>
      </c>
      <c r="F7" s="59"/>
      <c r="G7" s="59" t="e">
        <f>VLOOKUP(CONCATENATE(A7, " Results"),'Team Matches Results Tally'!$A$12:$K$653,8,FALSE)</f>
        <v>#N/A</v>
      </c>
      <c r="H7" s="59" t="e">
        <f>VLOOKUP(CONCATENATE(A7, " Results"),'Team Matches Results Tally'!$A$12:$K$653,7,FALSE)</f>
        <v>#N/A</v>
      </c>
      <c r="I7" s="59" t="e">
        <f>VLOOKUP(CONCATENATE(A7, " Results"),'Team Matches Results Tally'!$A$12:$K$653,6,FALSE)</f>
        <v>#N/A</v>
      </c>
      <c r="J7" s="59" t="str">
        <f>'Round Robin Groups'!B6</f>
        <v>EAST BAY</v>
      </c>
    </row>
    <row r="8" spans="2:10" hidden="1" x14ac:dyDescent="0.2">
      <c r="B8" s="60" t="str">
        <f>'Round Robin Groups'!B5</f>
        <v>TACOMA</v>
      </c>
      <c r="C8" s="58" t="e">
        <f>VLOOKUP(CONCATENATE(A8, " Results"),'Team Matches Results Tally'!$A$12:$K$653,2,FALSE)</f>
        <v>#N/A</v>
      </c>
      <c r="D8" s="58" t="e">
        <f>VLOOKUP(CONCATENATE(A8, " Results"),'Team Matches Results Tally'!$A$12:$K$653,3,FALSE)</f>
        <v>#N/A</v>
      </c>
      <c r="E8" s="58" t="e">
        <f>VLOOKUP(CONCATENATE(A8, " Results"),'Team Matches Results Tally'!$A$12:$K$653,4,FALSE)</f>
        <v>#N/A</v>
      </c>
      <c r="F8" s="58"/>
      <c r="G8" s="58" t="e">
        <f>VLOOKUP(CONCATENATE(A8, " Results"),'Team Matches Results Tally'!$A$12:$K$653,8,FALSE)</f>
        <v>#N/A</v>
      </c>
      <c r="H8" s="58" t="e">
        <f>VLOOKUP(CONCATENATE(A8, " Results"),'Team Matches Results Tally'!$A$12:$K$653,7,FALSE)</f>
        <v>#N/A</v>
      </c>
      <c r="I8" s="58" t="e">
        <f>VLOOKUP(CONCATENATE(A8, " Results"),'Team Matches Results Tally'!$A$12:$K$653,6,FALSE)</f>
        <v>#N/A</v>
      </c>
      <c r="J8" s="60" t="str">
        <f>'Round Robin Groups'!B4</f>
        <v>UVICTORIA</v>
      </c>
    </row>
    <row r="9" spans="2:10" hidden="1" x14ac:dyDescent="0.2">
      <c r="B9" s="93"/>
      <c r="C9" s="93"/>
      <c r="D9" s="93"/>
      <c r="E9" s="93"/>
      <c r="F9" s="93"/>
      <c r="G9" s="93"/>
      <c r="H9" s="93"/>
      <c r="I9" s="93"/>
      <c r="J9" s="93"/>
    </row>
    <row r="10" spans="2:10" hidden="1" x14ac:dyDescent="0.2">
      <c r="B10" s="67" t="s">
        <v>409</v>
      </c>
      <c r="C10" s="70" t="s">
        <v>410</v>
      </c>
      <c r="D10" s="70" t="s">
        <v>303</v>
      </c>
      <c r="E10" s="71" t="s">
        <v>176</v>
      </c>
      <c r="F10" s="93"/>
      <c r="G10" s="93"/>
      <c r="H10" s="93"/>
      <c r="I10" s="67" t="s">
        <v>411</v>
      </c>
      <c r="J10" s="47"/>
    </row>
    <row r="11" spans="2:10" hidden="1" x14ac:dyDescent="0.2">
      <c r="B11" s="48" t="str">
        <f>B6</f>
        <v>UVICTORIA</v>
      </c>
      <c r="C11" s="72" t="e">
        <f>C6+I8</f>
        <v>#N/A</v>
      </c>
      <c r="D11" s="72" t="e">
        <f>D6+H8</f>
        <v>#N/A</v>
      </c>
      <c r="E11" s="73" t="e">
        <f>E6+G8</f>
        <v>#N/A</v>
      </c>
      <c r="F11" s="93"/>
      <c r="G11" s="93"/>
      <c r="H11" s="93"/>
      <c r="I11" s="68" t="s">
        <v>412</v>
      </c>
      <c r="J11" s="49" t="e">
        <f>'Round Robin Score Tally'!H7</f>
        <v>#N/A</v>
      </c>
    </row>
    <row r="12" spans="2:10" hidden="1" x14ac:dyDescent="0.2">
      <c r="B12" s="48" t="str">
        <f>B7</f>
        <v>TACOMA</v>
      </c>
      <c r="C12" s="72" t="e">
        <f>C7+C8</f>
        <v>#N/A</v>
      </c>
      <c r="D12" s="72" t="e">
        <f>D7+D8</f>
        <v>#N/A</v>
      </c>
      <c r="E12" s="73" t="e">
        <f>E7+E8</f>
        <v>#N/A</v>
      </c>
      <c r="F12" s="93"/>
      <c r="G12" s="93"/>
      <c r="H12" s="93"/>
      <c r="I12" s="68" t="s">
        <v>413</v>
      </c>
      <c r="J12" s="49" t="e">
        <f>'Round Robin Score Tally'!H8</f>
        <v>#N/A</v>
      </c>
    </row>
    <row r="13" spans="2:10" hidden="1" x14ac:dyDescent="0.2">
      <c r="B13" s="74" t="str">
        <f>J6</f>
        <v>EAST BAY</v>
      </c>
      <c r="C13" s="75" t="e">
        <f>I6+I7</f>
        <v>#N/A</v>
      </c>
      <c r="D13" s="75" t="e">
        <f>H6+H7</f>
        <v>#N/A</v>
      </c>
      <c r="E13" s="76" t="e">
        <f>G6+G7</f>
        <v>#N/A</v>
      </c>
      <c r="F13" s="93"/>
      <c r="G13" s="93"/>
      <c r="H13" s="93"/>
      <c r="I13" s="69" t="s">
        <v>414</v>
      </c>
      <c r="J13" s="54" t="e">
        <f>'Round Robin Score Tally'!H9</f>
        <v>#N/A</v>
      </c>
    </row>
    <row r="14" spans="2:10" hidden="1" x14ac:dyDescent="0.2">
      <c r="B14" s="93"/>
      <c r="C14" s="93"/>
      <c r="D14" s="93"/>
      <c r="E14" s="93"/>
      <c r="F14" s="93"/>
      <c r="G14" s="93"/>
      <c r="H14" s="93"/>
      <c r="I14" s="93"/>
      <c r="J14" s="93"/>
    </row>
    <row r="15" spans="2:10" hidden="1" x14ac:dyDescent="0.2">
      <c r="B15" s="93"/>
      <c r="C15" s="93"/>
      <c r="D15" s="93"/>
      <c r="E15" s="93"/>
      <c r="F15" s="93"/>
      <c r="G15" s="93"/>
      <c r="H15" s="93"/>
      <c r="I15" s="93"/>
      <c r="J15" s="93"/>
    </row>
    <row r="16" spans="2:10" hidden="1" x14ac:dyDescent="0.2">
      <c r="B16" s="93"/>
      <c r="C16" s="93"/>
      <c r="D16" s="93"/>
      <c r="E16" s="93"/>
      <c r="F16" s="93"/>
      <c r="G16" s="93"/>
      <c r="H16" s="93"/>
      <c r="I16" s="93"/>
      <c r="J16" s="93"/>
    </row>
    <row r="17" spans="1:10" ht="18" hidden="1" x14ac:dyDescent="0.2">
      <c r="A17" s="93"/>
      <c r="B17" s="56" t="s">
        <v>415</v>
      </c>
      <c r="C17" s="93"/>
      <c r="D17" s="93"/>
      <c r="E17" s="93"/>
      <c r="F17" s="93"/>
      <c r="G17" s="93"/>
      <c r="H17" s="93"/>
      <c r="I17" s="93"/>
      <c r="J17" s="93"/>
    </row>
    <row r="18" spans="1:10" hidden="1" x14ac:dyDescent="0.2">
      <c r="A18" s="93"/>
      <c r="B18" s="61" t="s">
        <v>178</v>
      </c>
      <c r="C18" s="61" t="s">
        <v>408</v>
      </c>
      <c r="D18" s="61" t="s">
        <v>303</v>
      </c>
      <c r="E18" s="61" t="s">
        <v>176</v>
      </c>
      <c r="F18" s="61"/>
      <c r="G18" s="61" t="s">
        <v>176</v>
      </c>
      <c r="H18" s="61" t="s">
        <v>303</v>
      </c>
      <c r="I18" s="61" t="s">
        <v>408</v>
      </c>
      <c r="J18" s="61" t="s">
        <v>178</v>
      </c>
    </row>
    <row r="19" spans="1:10" hidden="1" x14ac:dyDescent="0.2">
      <c r="A19" s="93"/>
      <c r="B19" s="58" t="str">
        <f>'Round Robin Groups'!B8</f>
        <v>UNIV WA</v>
      </c>
      <c r="C19" s="58" t="e">
        <f>VLOOKUP(CONCATENATE(A19, " Results"),'Team Matches Results Tally'!$A$12:$K$653,2,FALSE)</f>
        <v>#N/A</v>
      </c>
      <c r="D19" s="58" t="e">
        <f>VLOOKUP(CONCATENATE(A19, " Results"),'Team Matches Results Tally'!$A$12:$K$653,3,FALSE)</f>
        <v>#N/A</v>
      </c>
      <c r="E19" s="58" t="e">
        <f>VLOOKUP(CONCATENATE(A19, " Results"),'Team Matches Results Tally'!$A$12:$K$653,4,FALSE)</f>
        <v>#N/A</v>
      </c>
      <c r="F19" s="58"/>
      <c r="G19" s="58" t="e">
        <f>VLOOKUP(CONCATENATE(A19, " Results"),'Team Matches Results Tally'!$A$12:$K$653,8,FALSE)</f>
        <v>#N/A</v>
      </c>
      <c r="H19" s="58" t="e">
        <f>VLOOKUP(CONCATENATE(A19, " Results"),'Team Matches Results Tally'!$A$12:$K$653,7,FALSE)</f>
        <v>#N/A</v>
      </c>
      <c r="I19" s="58" t="e">
        <f>VLOOKUP(CONCATENATE(A19, " Results"),'Team Matches Results Tally'!$A$12:$K$653,6,FALSE)</f>
        <v>#N/A</v>
      </c>
      <c r="J19" s="58" t="str">
        <f>'Round Robin Groups'!B10</f>
        <v>UBC</v>
      </c>
    </row>
    <row r="20" spans="1:10" hidden="1" x14ac:dyDescent="0.2">
      <c r="A20" s="93"/>
      <c r="B20" s="59" t="str">
        <f>'Round Robin Groups'!B9</f>
        <v>VANCOUVER</v>
      </c>
      <c r="C20" s="59" t="e">
        <f>VLOOKUP(CONCATENATE(A20, " Results"),'Team Matches Results Tally'!$A$12:$K$653,2,FALSE)</f>
        <v>#N/A</v>
      </c>
      <c r="D20" s="59" t="e">
        <f>VLOOKUP(CONCATENATE(A20, " Results"),'Team Matches Results Tally'!$A$12:$K$653,3,FALSE)</f>
        <v>#N/A</v>
      </c>
      <c r="E20" s="59" t="e">
        <f>VLOOKUP(CONCATENATE(A20, " Results"),'Team Matches Results Tally'!$A$12:$K$653,4,FALSE)</f>
        <v>#N/A</v>
      </c>
      <c r="F20" s="59"/>
      <c r="G20" s="59" t="e">
        <f>VLOOKUP(CONCATENATE(A20, " Results"),'Team Matches Results Tally'!$A$12:$K$653,8,FALSE)</f>
        <v>#N/A</v>
      </c>
      <c r="H20" s="59" t="e">
        <f>VLOOKUP(CONCATENATE(A20, " Results"),'Team Matches Results Tally'!$A$12:$K$653,7,FALSE)</f>
        <v>#N/A</v>
      </c>
      <c r="I20" s="59" t="e">
        <f>VLOOKUP(CONCATENATE(A20, " Results"),'Team Matches Results Tally'!$A$12:$K$653,6,FALSE)</f>
        <v>#N/A</v>
      </c>
      <c r="J20" s="59" t="str">
        <f>'Round Robin Groups'!B10</f>
        <v>UBC</v>
      </c>
    </row>
    <row r="21" spans="1:10" hidden="1" x14ac:dyDescent="0.2">
      <c r="A21" s="93"/>
      <c r="B21" s="60" t="str">
        <f>'Round Robin Groups'!B9</f>
        <v>VANCOUVER</v>
      </c>
      <c r="C21" s="58" t="e">
        <f>VLOOKUP(CONCATENATE(A21, " Results"),'Team Matches Results Tally'!$A$12:$K$653,2,FALSE)</f>
        <v>#N/A</v>
      </c>
      <c r="D21" s="58" t="e">
        <f>VLOOKUP(CONCATENATE(A21, " Results"),'Team Matches Results Tally'!$A$12:$K$653,3,FALSE)</f>
        <v>#N/A</v>
      </c>
      <c r="E21" s="58" t="e">
        <f>VLOOKUP(CONCATENATE(A21, " Results"),'Team Matches Results Tally'!$A$12:$K$653,4,FALSE)</f>
        <v>#N/A</v>
      </c>
      <c r="F21" s="58"/>
      <c r="G21" s="58" t="e">
        <f>VLOOKUP(CONCATENATE(A21, " Results"),'Team Matches Results Tally'!$A$12:$K$653,8,FALSE)</f>
        <v>#N/A</v>
      </c>
      <c r="H21" s="58" t="e">
        <f>VLOOKUP(CONCATENATE(A21, " Results"),'Team Matches Results Tally'!$A$12:$K$653,7,FALSE)</f>
        <v>#N/A</v>
      </c>
      <c r="I21" s="58" t="e">
        <f>VLOOKUP(CONCATENATE(A21, " Results"),'Team Matches Results Tally'!$A$12:$K$653,6,FALSE)</f>
        <v>#N/A</v>
      </c>
      <c r="J21" s="60" t="str">
        <f>'Round Robin Groups'!B8</f>
        <v>UNIV WA</v>
      </c>
    </row>
    <row r="22" spans="1:10" hidden="1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hidden="1" x14ac:dyDescent="0.2">
      <c r="A23" s="93"/>
      <c r="B23" s="67" t="s">
        <v>409</v>
      </c>
      <c r="C23" s="70" t="s">
        <v>410</v>
      </c>
      <c r="D23" s="70" t="s">
        <v>303</v>
      </c>
      <c r="E23" s="71" t="s">
        <v>176</v>
      </c>
      <c r="F23" s="93"/>
      <c r="G23" s="93"/>
      <c r="H23" s="93"/>
      <c r="I23" s="67" t="s">
        <v>411</v>
      </c>
      <c r="J23" s="47"/>
    </row>
    <row r="24" spans="1:10" hidden="1" x14ac:dyDescent="0.2">
      <c r="A24" s="93"/>
      <c r="B24" s="48" t="str">
        <f>B19</f>
        <v>UNIV WA</v>
      </c>
      <c r="C24" s="72" t="e">
        <f>C19+I21</f>
        <v>#N/A</v>
      </c>
      <c r="D24" s="72" t="e">
        <f>D19+H21</f>
        <v>#N/A</v>
      </c>
      <c r="E24" s="73" t="e">
        <f>E19+G21</f>
        <v>#N/A</v>
      </c>
      <c r="F24" s="93"/>
      <c r="G24" s="93"/>
      <c r="H24" s="93"/>
      <c r="I24" s="68" t="s">
        <v>416</v>
      </c>
      <c r="J24" s="49" t="e">
        <f>'Round Robin Score Tally'!H15</f>
        <v>#N/A</v>
      </c>
    </row>
    <row r="25" spans="1:10" hidden="1" x14ac:dyDescent="0.2">
      <c r="A25" s="93"/>
      <c r="B25" s="48" t="str">
        <f>B20</f>
        <v>VANCOUVER</v>
      </c>
      <c r="C25" s="72" t="e">
        <f>C20+C21</f>
        <v>#N/A</v>
      </c>
      <c r="D25" s="72" t="e">
        <f>D20+D21</f>
        <v>#N/A</v>
      </c>
      <c r="E25" s="73" t="e">
        <f>E20+E21</f>
        <v>#N/A</v>
      </c>
      <c r="F25" s="93"/>
      <c r="G25" s="93"/>
      <c r="H25" s="93"/>
      <c r="I25" s="68" t="s">
        <v>417</v>
      </c>
      <c r="J25" s="49" t="e">
        <f>'Round Robin Score Tally'!H16</f>
        <v>#N/A</v>
      </c>
    </row>
    <row r="26" spans="1:10" hidden="1" x14ac:dyDescent="0.2">
      <c r="A26" s="93"/>
      <c r="B26" s="74" t="str">
        <f>J19</f>
        <v>UBC</v>
      </c>
      <c r="C26" s="75" t="e">
        <f>I19+I20</f>
        <v>#N/A</v>
      </c>
      <c r="D26" s="75" t="e">
        <f>H19+H20</f>
        <v>#N/A</v>
      </c>
      <c r="E26" s="76" t="e">
        <f>G19+G20</f>
        <v>#N/A</v>
      </c>
      <c r="F26" s="93"/>
      <c r="G26" s="93"/>
      <c r="H26" s="93"/>
      <c r="I26" s="69" t="s">
        <v>418</v>
      </c>
      <c r="J26" s="54" t="e">
        <f>'Round Robin Score Tally'!H17</f>
        <v>#N/A</v>
      </c>
    </row>
    <row r="27" spans="1:10" hidden="1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hidden="1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hidden="1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</row>
    <row r="30" spans="1:10" ht="18" hidden="1" x14ac:dyDescent="0.2">
      <c r="A30" s="93"/>
      <c r="B30" s="56" t="s">
        <v>419</v>
      </c>
      <c r="C30" s="93"/>
      <c r="D30" s="93"/>
      <c r="E30" s="93"/>
      <c r="F30" s="93"/>
      <c r="G30" s="93"/>
      <c r="H30" s="93"/>
      <c r="I30" s="93"/>
      <c r="J30" s="93"/>
    </row>
    <row r="31" spans="1:10" hidden="1" x14ac:dyDescent="0.2">
      <c r="A31" s="93"/>
      <c r="B31" s="61" t="s">
        <v>178</v>
      </c>
      <c r="C31" s="61" t="s">
        <v>408</v>
      </c>
      <c r="D31" s="61" t="s">
        <v>303</v>
      </c>
      <c r="E31" s="61" t="s">
        <v>176</v>
      </c>
      <c r="F31" s="61"/>
      <c r="G31" s="61" t="s">
        <v>176</v>
      </c>
      <c r="H31" s="61" t="s">
        <v>303</v>
      </c>
      <c r="I31" s="61" t="s">
        <v>408</v>
      </c>
      <c r="J31" s="61" t="s">
        <v>178</v>
      </c>
    </row>
    <row r="32" spans="1:10" hidden="1" x14ac:dyDescent="0.2">
      <c r="A32" s="93"/>
      <c r="B32" s="58" t="str">
        <f>'Round Robin Groups'!B12</f>
        <v>NORTHWEST</v>
      </c>
      <c r="C32" s="58" t="e">
        <f>VLOOKUP(CONCATENATE(A32, " Results"),'Team Matches Results Tally'!$A$12:$K$653,2,FALSE)</f>
        <v>#N/A</v>
      </c>
      <c r="D32" s="58" t="e">
        <f>VLOOKUP(CONCATENATE(A32, " Results"),'Team Matches Results Tally'!$A$12:$K$653,3,FALSE)</f>
        <v>#N/A</v>
      </c>
      <c r="E32" s="58" t="e">
        <f>VLOOKUP(CONCATENATE(A32, " Results"),'Team Matches Results Tally'!$A$12:$K$653,4,FALSE)</f>
        <v>#N/A</v>
      </c>
      <c r="F32" s="58"/>
      <c r="G32" s="58" t="e">
        <f>VLOOKUP(CONCATENATE(A32, " Results"),'Team Matches Results Tally'!$A$12:$K$653,8,FALSE)</f>
        <v>#N/A</v>
      </c>
      <c r="H32" s="58" t="e">
        <f>VLOOKUP(CONCATENATE(A32, " Results"),'Team Matches Results Tally'!$A$12:$K$653,7,FALSE)</f>
        <v>#N/A</v>
      </c>
      <c r="I32" s="58" t="e">
        <f>VLOOKUP(CONCATENATE(A32, " Results"),'Team Matches Results Tally'!$A$12:$K$653,6,FALSE)</f>
        <v>#N/A</v>
      </c>
      <c r="J32" s="58" t="str">
        <f>'Round Robin Groups'!B14</f>
        <v>SIMON-FRASIER</v>
      </c>
    </row>
    <row r="33" spans="1:10" hidden="1" x14ac:dyDescent="0.2">
      <c r="A33" s="93"/>
      <c r="B33" s="59" t="str">
        <f>'Round Robin Groups'!B13</f>
        <v>PORTLAND</v>
      </c>
      <c r="C33" s="59" t="e">
        <f>VLOOKUP(CONCATENATE(A33, " Results"),'Team Matches Results Tally'!$A$12:$K$653,2,FALSE)</f>
        <v>#N/A</v>
      </c>
      <c r="D33" s="59" t="e">
        <f>VLOOKUP(CONCATENATE(A33, " Results"),'Team Matches Results Tally'!$A$12:$K$653,3,FALSE)</f>
        <v>#N/A</v>
      </c>
      <c r="E33" s="59" t="e">
        <f>VLOOKUP(CONCATENATE(A33, " Results"),'Team Matches Results Tally'!$A$12:$K$653,4,FALSE)</f>
        <v>#N/A</v>
      </c>
      <c r="F33" s="59"/>
      <c r="G33" s="59" t="e">
        <f>VLOOKUP(CONCATENATE(A33, " Results"),'Team Matches Results Tally'!$A$12:$K$653,8,FALSE)</f>
        <v>#N/A</v>
      </c>
      <c r="H33" s="59" t="e">
        <f>VLOOKUP(CONCATENATE(A33, " Results"),'Team Matches Results Tally'!$A$12:$K$653,7,FALSE)</f>
        <v>#N/A</v>
      </c>
      <c r="I33" s="59" t="e">
        <f>VLOOKUP(CONCATENATE(A33, " Results"),'Team Matches Results Tally'!$A$12:$K$653,6,FALSE)</f>
        <v>#N/A</v>
      </c>
      <c r="J33" s="59" t="str">
        <f>'Round Robin Groups'!B14</f>
        <v>SIMON-FRASIER</v>
      </c>
    </row>
    <row r="34" spans="1:10" hidden="1" x14ac:dyDescent="0.2">
      <c r="A34" s="93"/>
      <c r="B34" s="60" t="str">
        <f>'Round Robin Groups'!B13</f>
        <v>PORTLAND</v>
      </c>
      <c r="C34" s="58" t="e">
        <f>VLOOKUP(CONCATENATE(A34, " Results"),'Team Matches Results Tally'!$A$12:$K$653,2,FALSE)</f>
        <v>#N/A</v>
      </c>
      <c r="D34" s="58" t="e">
        <f>VLOOKUP(CONCATENATE(A34, " Results"),'Team Matches Results Tally'!$A$12:$K$653,3,FALSE)</f>
        <v>#N/A</v>
      </c>
      <c r="E34" s="58" t="e">
        <f>VLOOKUP(CONCATENATE(A34, " Results"),'Team Matches Results Tally'!$A$12:$K$653,4,FALSE)</f>
        <v>#N/A</v>
      </c>
      <c r="F34" s="58"/>
      <c r="G34" s="58" t="e">
        <f>VLOOKUP(CONCATENATE(A34, " Results"),'Team Matches Results Tally'!$A$12:$K$653,8,FALSE)</f>
        <v>#N/A</v>
      </c>
      <c r="H34" s="58" t="e">
        <f>VLOOKUP(CONCATENATE(A34, " Results"),'Team Matches Results Tally'!$A$12:$K$653,7,FALSE)</f>
        <v>#N/A</v>
      </c>
      <c r="I34" s="58" t="e">
        <f>VLOOKUP(CONCATENATE(A34, " Results"),'Team Matches Results Tally'!$A$12:$K$653,6,FALSE)</f>
        <v>#N/A</v>
      </c>
      <c r="J34" s="60" t="str">
        <f>'Round Robin Groups'!B12</f>
        <v>NORTHWEST</v>
      </c>
    </row>
    <row r="35" spans="1:10" hidden="1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</row>
    <row r="36" spans="1:10" hidden="1" x14ac:dyDescent="0.2">
      <c r="A36" s="93"/>
      <c r="B36" s="67" t="s">
        <v>409</v>
      </c>
      <c r="C36" s="70" t="s">
        <v>410</v>
      </c>
      <c r="D36" s="70" t="s">
        <v>303</v>
      </c>
      <c r="E36" s="71" t="s">
        <v>176</v>
      </c>
      <c r="F36" s="93"/>
      <c r="G36" s="93"/>
      <c r="H36" s="93"/>
      <c r="I36" s="67" t="s">
        <v>411</v>
      </c>
      <c r="J36" s="47"/>
    </row>
    <row r="37" spans="1:10" hidden="1" x14ac:dyDescent="0.2">
      <c r="A37" s="93"/>
      <c r="B37" s="48" t="str">
        <f>B32</f>
        <v>NORTHWEST</v>
      </c>
      <c r="C37" s="72" t="e">
        <f>C32+I34</f>
        <v>#N/A</v>
      </c>
      <c r="D37" s="72" t="e">
        <f>D32+H34</f>
        <v>#N/A</v>
      </c>
      <c r="E37" s="73" t="e">
        <f>E32+G34</f>
        <v>#N/A</v>
      </c>
      <c r="F37" s="93"/>
      <c r="G37" s="93"/>
      <c r="H37" s="93"/>
      <c r="I37" s="68" t="s">
        <v>420</v>
      </c>
      <c r="J37" s="49" t="e">
        <f>'Round Robin Score Tally'!H23</f>
        <v>#N/A</v>
      </c>
    </row>
    <row r="38" spans="1:10" hidden="1" x14ac:dyDescent="0.2">
      <c r="A38" s="93"/>
      <c r="B38" s="48" t="str">
        <f>B33</f>
        <v>PORTLAND</v>
      </c>
      <c r="C38" s="72" t="e">
        <f>C33+C34</f>
        <v>#N/A</v>
      </c>
      <c r="D38" s="72" t="e">
        <f>D33+D34</f>
        <v>#N/A</v>
      </c>
      <c r="E38" s="73" t="e">
        <f>E33+E34</f>
        <v>#N/A</v>
      </c>
      <c r="F38" s="93"/>
      <c r="G38" s="93"/>
      <c r="H38" s="93"/>
      <c r="I38" s="68" t="s">
        <v>421</v>
      </c>
      <c r="J38" s="49" t="e">
        <f>'Round Robin Score Tally'!H24</f>
        <v>#N/A</v>
      </c>
    </row>
    <row r="39" spans="1:10" hidden="1" x14ac:dyDescent="0.2">
      <c r="A39" s="93"/>
      <c r="B39" s="74" t="str">
        <f>J32</f>
        <v>SIMON-FRASIER</v>
      </c>
      <c r="C39" s="75" t="e">
        <f>I32+I33</f>
        <v>#N/A</v>
      </c>
      <c r="D39" s="75" t="e">
        <f>H32+H33</f>
        <v>#N/A</v>
      </c>
      <c r="E39" s="76" t="e">
        <f>G32+G33</f>
        <v>#N/A</v>
      </c>
      <c r="F39" s="93"/>
      <c r="G39" s="93"/>
      <c r="H39" s="93"/>
      <c r="I39" s="69" t="s">
        <v>422</v>
      </c>
      <c r="J39" s="54" t="e">
        <f>'Round Robin Score Tally'!H25</f>
        <v>#N/A</v>
      </c>
    </row>
    <row r="40" spans="1:10" hidden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</row>
    <row r="41" spans="1:10" hidden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2" spans="1:10" hidden="1" x14ac:dyDescent="0.2">
      <c r="A42" s="93"/>
      <c r="B42" s="93"/>
      <c r="C42" s="93"/>
      <c r="D42" s="93"/>
      <c r="E42" s="93"/>
      <c r="F42" s="93"/>
      <c r="G42" s="93"/>
      <c r="H42" s="93"/>
      <c r="I42" s="93"/>
      <c r="J42" s="93"/>
    </row>
    <row r="43" spans="1:10" ht="18" hidden="1" x14ac:dyDescent="0.2">
      <c r="A43" s="93"/>
      <c r="B43" s="56" t="s">
        <v>423</v>
      </c>
      <c r="C43" s="93"/>
      <c r="D43" s="93"/>
      <c r="E43" s="93"/>
      <c r="F43" s="93"/>
      <c r="G43" s="93"/>
      <c r="H43" s="93"/>
      <c r="I43" s="93"/>
      <c r="J43" s="93"/>
    </row>
    <row r="44" spans="1:10" hidden="1" x14ac:dyDescent="0.2">
      <c r="A44" s="93"/>
      <c r="B44" s="61" t="s">
        <v>178</v>
      </c>
      <c r="C44" s="61" t="s">
        <v>408</v>
      </c>
      <c r="D44" s="61" t="s">
        <v>303</v>
      </c>
      <c r="E44" s="61" t="s">
        <v>176</v>
      </c>
      <c r="F44" s="61"/>
      <c r="G44" s="61" t="s">
        <v>176</v>
      </c>
      <c r="H44" s="61" t="s">
        <v>303</v>
      </c>
      <c r="I44" s="61" t="s">
        <v>408</v>
      </c>
      <c r="J44" s="61" t="s">
        <v>178</v>
      </c>
    </row>
    <row r="45" spans="1:10" hidden="1" x14ac:dyDescent="0.2">
      <c r="A45" s="93"/>
      <c r="B45" s="58" t="str">
        <f>'Round Robin Groups'!B16</f>
        <v>SEATTLE</v>
      </c>
      <c r="C45" s="58" t="e">
        <f>VLOOKUP(CONCATENATE(A45, " Results"),'Team Matches Results Tally'!$A$12:$K$653,2,FALSE)</f>
        <v>#N/A</v>
      </c>
      <c r="D45" s="58" t="e">
        <f>VLOOKUP(CONCATENATE(A45, " Results"),'Team Matches Results Tally'!$A$12:$K$653,3,FALSE)</f>
        <v>#N/A</v>
      </c>
      <c r="E45" s="58" t="e">
        <f>VLOOKUP(CONCATENATE(A45, " Results"),'Team Matches Results Tally'!$A$12:$K$653,4,FALSE)</f>
        <v>#N/A</v>
      </c>
      <c r="F45" s="58"/>
      <c r="G45" s="58" t="e">
        <f>VLOOKUP(CONCATENATE(A45, " Results"),'Team Matches Results Tally'!$A$12:$K$653,8,FALSE)</f>
        <v>#N/A</v>
      </c>
      <c r="H45" s="58" t="e">
        <f>VLOOKUP(CONCATENATE(A45, " Results"),'Team Matches Results Tally'!$A$12:$K$653,7,FALSE)</f>
        <v>#N/A</v>
      </c>
      <c r="I45" s="58" t="e">
        <f>VLOOKUP(CONCATENATE(A45, " Results"),'Team Matches Results Tally'!$A$12:$K$653,6,FALSE)</f>
        <v>#N/A</v>
      </c>
      <c r="J45" s="58" t="str">
        <f>'Round Robin Groups'!B18</f>
        <v>KENT</v>
      </c>
    </row>
    <row r="46" spans="1:10" hidden="1" x14ac:dyDescent="0.2">
      <c r="A46" s="93"/>
      <c r="B46" s="59" t="str">
        <f>'Round Robin Groups'!B17</f>
        <v>OBUKAN</v>
      </c>
      <c r="C46" s="59" t="e">
        <f>VLOOKUP(CONCATENATE(A46, " Results"),'Team Matches Results Tally'!$A$12:$K$653,2,FALSE)</f>
        <v>#N/A</v>
      </c>
      <c r="D46" s="59" t="e">
        <f>VLOOKUP(CONCATENATE(A46, " Results"),'Team Matches Results Tally'!$A$12:$K$653,3,FALSE)</f>
        <v>#N/A</v>
      </c>
      <c r="E46" s="59" t="e">
        <f>VLOOKUP(CONCATENATE(A46, " Results"),'Team Matches Results Tally'!$A$12:$K$653,4,FALSE)</f>
        <v>#N/A</v>
      </c>
      <c r="F46" s="59"/>
      <c r="G46" s="59" t="e">
        <f>VLOOKUP(CONCATENATE(A46, " Results"),'Team Matches Results Tally'!$A$12:$K$653,8,FALSE)</f>
        <v>#N/A</v>
      </c>
      <c r="H46" s="59" t="e">
        <f>VLOOKUP(CONCATENATE(A46, " Results"),'Team Matches Results Tally'!$A$12:$K$653,7,FALSE)</f>
        <v>#N/A</v>
      </c>
      <c r="I46" s="59" t="e">
        <f>VLOOKUP(CONCATENATE(A46, " Results"),'Team Matches Results Tally'!$A$12:$K$653,6,FALSE)</f>
        <v>#N/A</v>
      </c>
      <c r="J46" s="59" t="str">
        <f>'Round Robin Groups'!B18</f>
        <v>KENT</v>
      </c>
    </row>
    <row r="47" spans="1:10" hidden="1" x14ac:dyDescent="0.2">
      <c r="A47" s="93"/>
      <c r="B47" s="60" t="str">
        <f>'Round Robin Groups'!B17</f>
        <v>OBUKAN</v>
      </c>
      <c r="C47" s="58" t="e">
        <f>VLOOKUP(CONCATENATE(A47, " Results"),'Team Matches Results Tally'!$A$12:$K$653,2,FALSE)</f>
        <v>#N/A</v>
      </c>
      <c r="D47" s="58" t="e">
        <f>VLOOKUP(CONCATENATE(A47, " Results"),'Team Matches Results Tally'!$A$12:$K$653,3,FALSE)</f>
        <v>#N/A</v>
      </c>
      <c r="E47" s="58" t="e">
        <f>VLOOKUP(CONCATENATE(A47, " Results"),'Team Matches Results Tally'!$A$12:$K$653,4,FALSE)</f>
        <v>#N/A</v>
      </c>
      <c r="F47" s="58"/>
      <c r="G47" s="58" t="e">
        <f>VLOOKUP(CONCATENATE(A47, " Results"),'Team Matches Results Tally'!$A$12:$K$653,8,FALSE)</f>
        <v>#N/A</v>
      </c>
      <c r="H47" s="58" t="e">
        <f>VLOOKUP(CONCATENATE(A47, " Results"),'Team Matches Results Tally'!$A$12:$K$653,7,FALSE)</f>
        <v>#N/A</v>
      </c>
      <c r="I47" s="58" t="e">
        <f>VLOOKUP(CONCATENATE(A47, " Results"),'Team Matches Results Tally'!$A$12:$K$653,6,FALSE)</f>
        <v>#N/A</v>
      </c>
      <c r="J47" s="60" t="str">
        <f>'Round Robin Groups'!B16</f>
        <v>SEATTLE</v>
      </c>
    </row>
    <row r="48" spans="1:10" hidden="1" x14ac:dyDescent="0.2">
      <c r="A48" s="93"/>
      <c r="B48" s="93"/>
      <c r="C48" s="93"/>
      <c r="D48" s="93"/>
      <c r="E48" s="93"/>
      <c r="F48" s="93"/>
      <c r="G48" s="93"/>
      <c r="H48" s="93"/>
      <c r="I48" s="93"/>
      <c r="J48" s="93"/>
    </row>
    <row r="49" spans="1:10" hidden="1" x14ac:dyDescent="0.2">
      <c r="A49" s="93"/>
      <c r="B49" s="67" t="s">
        <v>409</v>
      </c>
      <c r="C49" s="70" t="s">
        <v>410</v>
      </c>
      <c r="D49" s="70" t="s">
        <v>303</v>
      </c>
      <c r="E49" s="71" t="s">
        <v>176</v>
      </c>
      <c r="F49" s="93"/>
      <c r="G49" s="93"/>
      <c r="H49" s="93"/>
      <c r="I49" s="67" t="s">
        <v>411</v>
      </c>
      <c r="J49" s="47"/>
    </row>
    <row r="50" spans="1:10" hidden="1" x14ac:dyDescent="0.2">
      <c r="A50" s="93"/>
      <c r="B50" s="48" t="str">
        <f>B45</f>
        <v>SEATTLE</v>
      </c>
      <c r="C50" s="72" t="e">
        <f>C45+I47</f>
        <v>#N/A</v>
      </c>
      <c r="D50" s="72" t="e">
        <f>D45+H47</f>
        <v>#N/A</v>
      </c>
      <c r="E50" s="73" t="e">
        <f>E45+G47</f>
        <v>#N/A</v>
      </c>
      <c r="F50" s="93"/>
      <c r="G50" s="93"/>
      <c r="H50" s="93"/>
      <c r="I50" s="68" t="s">
        <v>424</v>
      </c>
      <c r="J50" s="49" t="e">
        <f>'Round Robin Score Tally'!H31</f>
        <v>#N/A</v>
      </c>
    </row>
    <row r="51" spans="1:10" hidden="1" x14ac:dyDescent="0.2">
      <c r="A51" s="93"/>
      <c r="B51" s="48" t="str">
        <f>B46</f>
        <v>OBUKAN</v>
      </c>
      <c r="C51" s="72" t="e">
        <f>C46+C47</f>
        <v>#N/A</v>
      </c>
      <c r="D51" s="72" t="e">
        <f>D46+D47</f>
        <v>#N/A</v>
      </c>
      <c r="E51" s="73" t="e">
        <f>E46+E47</f>
        <v>#N/A</v>
      </c>
      <c r="F51" s="93"/>
      <c r="G51" s="93"/>
      <c r="H51" s="93"/>
      <c r="I51" s="68" t="s">
        <v>425</v>
      </c>
      <c r="J51" s="49" t="e">
        <f>'Round Robin Score Tally'!H32</f>
        <v>#N/A</v>
      </c>
    </row>
    <row r="52" spans="1:10" hidden="1" x14ac:dyDescent="0.2">
      <c r="A52" s="93"/>
      <c r="B52" s="74" t="str">
        <f>J45</f>
        <v>KENT</v>
      </c>
      <c r="C52" s="75" t="e">
        <f>I45+I46</f>
        <v>#N/A</v>
      </c>
      <c r="D52" s="75" t="e">
        <f>H45+H46</f>
        <v>#N/A</v>
      </c>
      <c r="E52" s="76" t="e">
        <f>G45+G46</f>
        <v>#N/A</v>
      </c>
      <c r="F52" s="93"/>
      <c r="G52" s="93"/>
      <c r="H52" s="93"/>
      <c r="I52" s="69" t="s">
        <v>426</v>
      </c>
      <c r="J52" s="54" t="e">
        <f>'Round Robin Score Tally'!H33</f>
        <v>#N/A</v>
      </c>
    </row>
    <row r="53" spans="1:10" hidden="1" x14ac:dyDescent="0.2">
      <c r="A53" s="93"/>
      <c r="B53" s="93"/>
      <c r="C53" s="93"/>
      <c r="D53" s="93"/>
      <c r="E53" s="93"/>
      <c r="F53" s="93"/>
      <c r="G53" s="93"/>
      <c r="H53" s="93"/>
      <c r="I53" s="93"/>
      <c r="J53" s="93"/>
    </row>
    <row r="54" spans="1:10" hidden="1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3"/>
    </row>
    <row r="55" spans="1:10" hidden="1" x14ac:dyDescent="0.2">
      <c r="A55" s="93"/>
      <c r="B55" s="93"/>
      <c r="C55" s="93"/>
      <c r="D55" s="93"/>
      <c r="E55" s="93"/>
      <c r="F55" s="93"/>
      <c r="G55" s="93"/>
      <c r="H55" s="93"/>
      <c r="I55" s="93"/>
      <c r="J55" s="93"/>
    </row>
    <row r="56" spans="1:10" ht="18" hidden="1" x14ac:dyDescent="0.2">
      <c r="A56" s="93"/>
      <c r="B56" s="56" t="s">
        <v>427</v>
      </c>
      <c r="C56" s="93"/>
      <c r="D56" s="93"/>
      <c r="E56" s="93"/>
      <c r="F56" s="93"/>
      <c r="G56" s="93"/>
      <c r="H56" s="93"/>
      <c r="I56" s="93"/>
      <c r="J56" s="93"/>
    </row>
    <row r="57" spans="1:10" hidden="1" x14ac:dyDescent="0.2">
      <c r="A57" s="93"/>
      <c r="B57" s="61" t="s">
        <v>178</v>
      </c>
      <c r="C57" s="61" t="s">
        <v>408</v>
      </c>
      <c r="D57" s="61" t="s">
        <v>303</v>
      </c>
      <c r="E57" s="61" t="s">
        <v>176</v>
      </c>
      <c r="F57" s="61"/>
      <c r="G57" s="61" t="s">
        <v>176</v>
      </c>
      <c r="H57" s="61" t="s">
        <v>303</v>
      </c>
      <c r="I57" s="61" t="s">
        <v>408</v>
      </c>
      <c r="J57" s="61" t="s">
        <v>178</v>
      </c>
    </row>
    <row r="58" spans="1:10" hidden="1" x14ac:dyDescent="0.2">
      <c r="A58" s="93"/>
      <c r="B58" s="58" t="str">
        <f>'Round Robin Groups'!B20</f>
        <v>BELLEVUE</v>
      </c>
      <c r="C58" s="58" t="e">
        <f>VLOOKUP(CONCATENATE(A58, " Results"),'Team Matches Results Tally'!$A$12:$K$653,2,FALSE)</f>
        <v>#N/A</v>
      </c>
      <c r="D58" s="58" t="e">
        <f>VLOOKUP(CONCATENATE(A58, " Results"),'Team Matches Results Tally'!$A$12:$K$653,3,FALSE)</f>
        <v>#N/A</v>
      </c>
      <c r="E58" s="58" t="e">
        <f>VLOOKUP(CONCATENATE(A58, " Results"),'Team Matches Results Tally'!$A$12:$K$653,4,FALSE)</f>
        <v>#N/A</v>
      </c>
      <c r="F58" s="58"/>
      <c r="G58" s="58" t="e">
        <f>VLOOKUP(CONCATENATE(A58, " Results"),'Team Matches Results Tally'!$A$12:$K$653,8,FALSE)</f>
        <v>#N/A</v>
      </c>
      <c r="H58" s="58" t="e">
        <f>VLOOKUP(CONCATENATE(A58, " Results"),'Team Matches Results Tally'!$A$12:$K$653,7,FALSE)</f>
        <v>#N/A</v>
      </c>
      <c r="I58" s="58" t="e">
        <f>VLOOKUP(CONCATENATE(A58, " Results"),'Team Matches Results Tally'!$A$12:$K$653,6,FALSE)</f>
        <v>#N/A</v>
      </c>
      <c r="J58" s="58" t="str">
        <f>'Round Robin Groups'!B22</f>
        <v>SNO-KING</v>
      </c>
    </row>
    <row r="59" spans="1:10" hidden="1" x14ac:dyDescent="0.2">
      <c r="A59" s="93"/>
      <c r="B59" s="59" t="str">
        <f>'Round Robin Groups'!B21</f>
        <v>HIGHLINE</v>
      </c>
      <c r="C59" s="59" t="e">
        <f>VLOOKUP(CONCATENATE(A59, " Results"),'Team Matches Results Tally'!$A$12:$K$653,2,FALSE)</f>
        <v>#N/A</v>
      </c>
      <c r="D59" s="59" t="e">
        <f>VLOOKUP(CONCATENATE(A59, " Results"),'Team Matches Results Tally'!$A$12:$K$653,3,FALSE)</f>
        <v>#N/A</v>
      </c>
      <c r="E59" s="59" t="e">
        <f>VLOOKUP(CONCATENATE(A59, " Results"),'Team Matches Results Tally'!$A$12:$K$653,4,FALSE)</f>
        <v>#N/A</v>
      </c>
      <c r="F59" s="59"/>
      <c r="G59" s="59" t="e">
        <f>VLOOKUP(CONCATENATE(A59, " Results"),'Team Matches Results Tally'!$A$12:$K$653,8,FALSE)</f>
        <v>#N/A</v>
      </c>
      <c r="H59" s="59" t="e">
        <f>VLOOKUP(CONCATENATE(A59, " Results"),'Team Matches Results Tally'!$A$12:$K$653,7,FALSE)</f>
        <v>#N/A</v>
      </c>
      <c r="I59" s="59" t="e">
        <f>VLOOKUP(CONCATENATE(A59, " Results"),'Team Matches Results Tally'!$A$12:$K$653,6,FALSE)</f>
        <v>#N/A</v>
      </c>
      <c r="J59" s="59" t="str">
        <f>'Round Robin Groups'!B22</f>
        <v>SNO-KING</v>
      </c>
    </row>
    <row r="60" spans="1:10" hidden="1" x14ac:dyDescent="0.2">
      <c r="A60" s="93"/>
      <c r="B60" s="60" t="str">
        <f>'Round Robin Groups'!B21</f>
        <v>HIGHLINE</v>
      </c>
      <c r="C60" s="58" t="e">
        <f>VLOOKUP(CONCATENATE(A60, " Results"),'Team Matches Results Tally'!$A$12:$K$653,2,FALSE)</f>
        <v>#N/A</v>
      </c>
      <c r="D60" s="58" t="e">
        <f>VLOOKUP(CONCATENATE(A60, " Results"),'Team Matches Results Tally'!$A$12:$K$653,3,FALSE)</f>
        <v>#N/A</v>
      </c>
      <c r="E60" s="58" t="e">
        <f>VLOOKUP(CONCATENATE(A60, " Results"),'Team Matches Results Tally'!$A$12:$K$653,4,FALSE)</f>
        <v>#N/A</v>
      </c>
      <c r="F60" s="58"/>
      <c r="G60" s="58" t="e">
        <f>VLOOKUP(CONCATENATE(A60, " Results"),'Team Matches Results Tally'!$A$12:$K$653,8,FALSE)</f>
        <v>#N/A</v>
      </c>
      <c r="H60" s="58" t="e">
        <f>VLOOKUP(CONCATENATE(A60, " Results"),'Team Matches Results Tally'!$A$12:$K$653,7,FALSE)</f>
        <v>#N/A</v>
      </c>
      <c r="I60" s="58" t="e">
        <f>VLOOKUP(CONCATENATE(A60, " Results"),'Team Matches Results Tally'!$A$12:$K$653,6,FALSE)</f>
        <v>#N/A</v>
      </c>
      <c r="J60" s="60" t="str">
        <f>'Round Robin Groups'!B20</f>
        <v>BELLEVUE</v>
      </c>
    </row>
    <row r="61" spans="1:10" hidden="1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</row>
    <row r="62" spans="1:10" hidden="1" x14ac:dyDescent="0.2">
      <c r="A62" s="93"/>
      <c r="B62" s="67" t="s">
        <v>409</v>
      </c>
      <c r="C62" s="70" t="s">
        <v>410</v>
      </c>
      <c r="D62" s="70" t="s">
        <v>303</v>
      </c>
      <c r="E62" s="71" t="s">
        <v>176</v>
      </c>
      <c r="F62" s="93"/>
      <c r="G62" s="93"/>
      <c r="H62" s="93"/>
      <c r="I62" s="67" t="s">
        <v>411</v>
      </c>
      <c r="J62" s="47"/>
    </row>
    <row r="63" spans="1:10" hidden="1" x14ac:dyDescent="0.2">
      <c r="A63" s="93"/>
      <c r="B63" s="48" t="str">
        <f>B58</f>
        <v>BELLEVUE</v>
      </c>
      <c r="C63" s="72" t="e">
        <f>C58+I60</f>
        <v>#N/A</v>
      </c>
      <c r="D63" s="72" t="e">
        <f>D58+H60</f>
        <v>#N/A</v>
      </c>
      <c r="E63" s="73" t="e">
        <f>E58+G60</f>
        <v>#N/A</v>
      </c>
      <c r="F63" s="93"/>
      <c r="G63" s="93"/>
      <c r="H63" s="93"/>
      <c r="I63" s="68" t="s">
        <v>428</v>
      </c>
      <c r="J63" s="49" t="e">
        <f>'Round Robin Score Tally'!H39</f>
        <v>#N/A</v>
      </c>
    </row>
    <row r="64" spans="1:10" hidden="1" x14ac:dyDescent="0.2">
      <c r="A64" s="93"/>
      <c r="B64" s="48" t="str">
        <f>B59</f>
        <v>HIGHLINE</v>
      </c>
      <c r="C64" s="72" t="e">
        <f>C59+C60</f>
        <v>#N/A</v>
      </c>
      <c r="D64" s="72" t="e">
        <f>D59+D60</f>
        <v>#N/A</v>
      </c>
      <c r="E64" s="73" t="e">
        <f>E59+E60</f>
        <v>#N/A</v>
      </c>
      <c r="F64" s="93"/>
      <c r="G64" s="93"/>
      <c r="H64" s="93"/>
      <c r="I64" s="68" t="s">
        <v>429</v>
      </c>
      <c r="J64" s="49" t="e">
        <f>'Round Robin Score Tally'!H40</f>
        <v>#N/A</v>
      </c>
    </row>
    <row r="65" spans="1:10" hidden="1" x14ac:dyDescent="0.2">
      <c r="A65" s="93"/>
      <c r="B65" s="74" t="str">
        <f>J58</f>
        <v>SNO-KING</v>
      </c>
      <c r="C65" s="75" t="e">
        <f>I58+I59</f>
        <v>#N/A</v>
      </c>
      <c r="D65" s="75" t="e">
        <f>H58+H59</f>
        <v>#N/A</v>
      </c>
      <c r="E65" s="76" t="e">
        <f>G58+G59</f>
        <v>#N/A</v>
      </c>
      <c r="F65" s="93"/>
      <c r="G65" s="93"/>
      <c r="H65" s="93"/>
      <c r="I65" s="69" t="s">
        <v>430</v>
      </c>
      <c r="J65" s="54" t="e">
        <f>'Round Robin Score Tally'!H41</f>
        <v>#N/A</v>
      </c>
    </row>
    <row r="66" spans="1:10" hidden="1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</row>
    <row r="67" spans="1:10" hidden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</row>
    <row r="68" spans="1:10" hidden="1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</row>
    <row r="69" spans="1:10" ht="18" hidden="1" x14ac:dyDescent="0.2">
      <c r="A69" s="93"/>
      <c r="B69" s="56" t="s">
        <v>431</v>
      </c>
      <c r="C69" s="93"/>
      <c r="D69" s="93"/>
      <c r="E69" s="93"/>
      <c r="F69" s="93"/>
      <c r="G69" s="93"/>
      <c r="H69" s="93"/>
      <c r="I69" s="93"/>
      <c r="J69" s="93"/>
    </row>
    <row r="70" spans="1:10" hidden="1" x14ac:dyDescent="0.2">
      <c r="A70" s="93"/>
      <c r="B70" s="61" t="s">
        <v>178</v>
      </c>
      <c r="C70" s="61" t="s">
        <v>408</v>
      </c>
      <c r="D70" s="61" t="s">
        <v>303</v>
      </c>
      <c r="E70" s="61" t="s">
        <v>176</v>
      </c>
      <c r="F70" s="61"/>
      <c r="G70" s="61" t="s">
        <v>176</v>
      </c>
      <c r="H70" s="61" t="s">
        <v>303</v>
      </c>
      <c r="I70" s="61" t="s">
        <v>408</v>
      </c>
      <c r="J70" s="61" t="s">
        <v>178</v>
      </c>
    </row>
    <row r="71" spans="1:10" hidden="1" x14ac:dyDescent="0.2">
      <c r="A71" s="93"/>
      <c r="B71" s="58" t="str">
        <f>'Round Robin Groups'!B24</f>
        <v>SPOKANE</v>
      </c>
      <c r="C71" s="58" t="e">
        <f>VLOOKUP(CONCATENATE(A71, " Results"),'Team Matches Results Tally'!$A$12:$K$653,2,FALSE)</f>
        <v>#N/A</v>
      </c>
      <c r="D71" s="58" t="e">
        <f>VLOOKUP(CONCATENATE(A71, " Results"),'Team Matches Results Tally'!$A$12:$K$653,3,FALSE)</f>
        <v>#N/A</v>
      </c>
      <c r="E71" s="58" t="e">
        <f>VLOOKUP(CONCATENATE(A71, " Results"),'Team Matches Results Tally'!$A$12:$K$653,4,FALSE)</f>
        <v>#N/A</v>
      </c>
      <c r="F71" s="58"/>
      <c r="G71" s="58" t="e">
        <f>VLOOKUP(CONCATENATE(A71, " Results"),'Team Matches Results Tally'!$A$12:$K$653,8,FALSE)</f>
        <v>#N/A</v>
      </c>
      <c r="H71" s="58" t="e">
        <f>VLOOKUP(CONCATENATE(A71, " Results"),'Team Matches Results Tally'!$A$12:$K$653,7,FALSE)</f>
        <v>#N/A</v>
      </c>
      <c r="I71" s="58" t="e">
        <f>VLOOKUP(CONCATENATE(A71, " Results"),'Team Matches Results Tally'!$A$12:$K$653,6,FALSE)</f>
        <v>#N/A</v>
      </c>
      <c r="J71" s="58" t="str">
        <f>'Round Robin Groups'!B26</f>
        <v>STEVESTON</v>
      </c>
    </row>
    <row r="72" spans="1:10" hidden="1" x14ac:dyDescent="0.2">
      <c r="A72" s="93"/>
      <c r="B72" s="59" t="str">
        <f>'Round Robin Groups'!B25</f>
        <v>ALASKA</v>
      </c>
      <c r="C72" s="59" t="e">
        <f>VLOOKUP(CONCATENATE(A72, " Results"),'Team Matches Results Tally'!$A$12:$K$653,2,FALSE)</f>
        <v>#N/A</v>
      </c>
      <c r="D72" s="59" t="e">
        <f>VLOOKUP(CONCATENATE(A72, " Results"),'Team Matches Results Tally'!$A$12:$K$653,3,FALSE)</f>
        <v>#N/A</v>
      </c>
      <c r="E72" s="59" t="e">
        <f>VLOOKUP(CONCATENATE(A72, " Results"),'Team Matches Results Tally'!$A$12:$K$653,4,FALSE)</f>
        <v>#N/A</v>
      </c>
      <c r="F72" s="59"/>
      <c r="G72" s="59" t="e">
        <f>VLOOKUP(CONCATENATE(A72, " Results"),'Team Matches Results Tally'!$A$12:$K$653,8,FALSE)</f>
        <v>#N/A</v>
      </c>
      <c r="H72" s="59" t="e">
        <f>VLOOKUP(CONCATENATE(A72, " Results"),'Team Matches Results Tally'!$A$12:$K$653,7,FALSE)</f>
        <v>#N/A</v>
      </c>
      <c r="I72" s="59" t="e">
        <f>VLOOKUP(CONCATENATE(A72, " Results"),'Team Matches Results Tally'!$A$12:$K$653,6,FALSE)</f>
        <v>#N/A</v>
      </c>
      <c r="J72" s="59" t="str">
        <f>'Round Robin Groups'!B26</f>
        <v>STEVESTON</v>
      </c>
    </row>
    <row r="73" spans="1:10" hidden="1" x14ac:dyDescent="0.2">
      <c r="A73" s="93"/>
      <c r="B73" s="60" t="str">
        <f>'Round Robin Groups'!B25</f>
        <v>ALASKA</v>
      </c>
      <c r="C73" s="58" t="e">
        <f>VLOOKUP(CONCATENATE(A73, " Results"),'Team Matches Results Tally'!$A$12:$K$653,2,FALSE)</f>
        <v>#N/A</v>
      </c>
      <c r="D73" s="58" t="e">
        <f>VLOOKUP(CONCATENATE(A73, " Results"),'Team Matches Results Tally'!$A$12:$K$653,3,FALSE)</f>
        <v>#N/A</v>
      </c>
      <c r="E73" s="58" t="e">
        <f>VLOOKUP(CONCATENATE(A73, " Results"),'Team Matches Results Tally'!$A$12:$K$653,4,FALSE)</f>
        <v>#N/A</v>
      </c>
      <c r="F73" s="58"/>
      <c r="G73" s="58" t="e">
        <f>VLOOKUP(CONCATENATE(A73, " Results"),'Team Matches Results Tally'!$A$12:$K$653,8,FALSE)</f>
        <v>#N/A</v>
      </c>
      <c r="H73" s="58" t="e">
        <f>VLOOKUP(CONCATENATE(A73, " Results"),'Team Matches Results Tally'!$A$12:$K$653,7,FALSE)</f>
        <v>#N/A</v>
      </c>
      <c r="I73" s="58" t="e">
        <f>VLOOKUP(CONCATENATE(A73, " Results"),'Team Matches Results Tally'!$A$12:$K$653,6,FALSE)</f>
        <v>#N/A</v>
      </c>
      <c r="J73" s="60" t="str">
        <f>'Round Robin Groups'!B24</f>
        <v>SPOKANE</v>
      </c>
    </row>
    <row r="74" spans="1:10" hidden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</row>
    <row r="75" spans="1:10" hidden="1" x14ac:dyDescent="0.2">
      <c r="A75" s="93"/>
      <c r="B75" s="67" t="s">
        <v>409</v>
      </c>
      <c r="C75" s="70" t="s">
        <v>410</v>
      </c>
      <c r="D75" s="70" t="s">
        <v>303</v>
      </c>
      <c r="E75" s="71" t="s">
        <v>176</v>
      </c>
      <c r="F75" s="93"/>
      <c r="G75" s="93"/>
      <c r="H75" s="93"/>
      <c r="I75" s="67" t="s">
        <v>411</v>
      </c>
      <c r="J75" s="47"/>
    </row>
    <row r="76" spans="1:10" hidden="1" x14ac:dyDescent="0.2">
      <c r="A76" s="93"/>
      <c r="B76" s="48" t="str">
        <f>B71</f>
        <v>SPOKANE</v>
      </c>
      <c r="C76" s="72" t="e">
        <f>C71+I73</f>
        <v>#N/A</v>
      </c>
      <c r="D76" s="72" t="e">
        <f>D71+H73</f>
        <v>#N/A</v>
      </c>
      <c r="E76" s="73" t="e">
        <f>E71+G73</f>
        <v>#N/A</v>
      </c>
      <c r="F76" s="93"/>
      <c r="G76" s="93"/>
      <c r="H76" s="93"/>
      <c r="I76" s="68" t="s">
        <v>432</v>
      </c>
      <c r="J76" s="49" t="e">
        <f>'Round Robin Score Tally'!H47</f>
        <v>#N/A</v>
      </c>
    </row>
    <row r="77" spans="1:10" hidden="1" x14ac:dyDescent="0.2">
      <c r="A77" s="93"/>
      <c r="B77" s="48" t="str">
        <f>B72</f>
        <v>ALASKA</v>
      </c>
      <c r="C77" s="72" t="e">
        <f>C72+C73</f>
        <v>#N/A</v>
      </c>
      <c r="D77" s="72" t="e">
        <f>D72+D73</f>
        <v>#N/A</v>
      </c>
      <c r="E77" s="73" t="e">
        <f>E72+E73</f>
        <v>#N/A</v>
      </c>
      <c r="F77" s="93"/>
      <c r="G77" s="93"/>
      <c r="H77" s="93"/>
      <c r="I77" s="68" t="s">
        <v>433</v>
      </c>
      <c r="J77" s="49" t="e">
        <f>'Round Robin Score Tally'!H48</f>
        <v>#N/A</v>
      </c>
    </row>
    <row r="78" spans="1:10" hidden="1" x14ac:dyDescent="0.2">
      <c r="A78" s="93"/>
      <c r="B78" s="74" t="str">
        <f>J71</f>
        <v>STEVESTON</v>
      </c>
      <c r="C78" s="75" t="e">
        <f>I71+I72</f>
        <v>#N/A</v>
      </c>
      <c r="D78" s="75" t="e">
        <f>H71+H72</f>
        <v>#N/A</v>
      </c>
      <c r="E78" s="76" t="e">
        <f>G71+G72</f>
        <v>#N/A</v>
      </c>
      <c r="F78" s="93"/>
      <c r="G78" s="93"/>
      <c r="H78" s="93"/>
      <c r="I78" s="69" t="s">
        <v>434</v>
      </c>
      <c r="J78" s="54" t="e">
        <f>'Round Robin Score Tally'!H49</f>
        <v>#N/A</v>
      </c>
    </row>
    <row r="79" spans="1:10" hidden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</row>
    <row r="80" spans="1:10" hidden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</row>
    <row r="81" spans="1:10" hidden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</row>
    <row r="82" spans="1:10" ht="18" hidden="1" x14ac:dyDescent="0.2">
      <c r="A82" s="93"/>
      <c r="B82" s="56" t="s">
        <v>435</v>
      </c>
      <c r="C82" s="93"/>
      <c r="D82" s="93"/>
      <c r="E82" s="93"/>
      <c r="F82" s="93"/>
      <c r="G82" s="93"/>
      <c r="H82" s="93"/>
      <c r="I82" s="93"/>
      <c r="J82" s="93"/>
    </row>
    <row r="83" spans="1:10" hidden="1" x14ac:dyDescent="0.2">
      <c r="A83" s="93"/>
      <c r="B83" s="61" t="s">
        <v>178</v>
      </c>
      <c r="C83" s="61" t="s">
        <v>408</v>
      </c>
      <c r="D83" s="61" t="s">
        <v>303</v>
      </c>
      <c r="E83" s="61" t="s">
        <v>176</v>
      </c>
      <c r="F83" s="61"/>
      <c r="G83" s="61" t="s">
        <v>176</v>
      </c>
      <c r="H83" s="61" t="s">
        <v>303</v>
      </c>
      <c r="I83" s="61" t="s">
        <v>408</v>
      </c>
      <c r="J83" s="61" t="s">
        <v>178</v>
      </c>
    </row>
    <row r="84" spans="1:10" hidden="1" x14ac:dyDescent="0.2">
      <c r="A84" s="93"/>
      <c r="B84" s="58" t="str">
        <f>'Round Robin Groups'!B28</f>
        <v>CASCADE</v>
      </c>
      <c r="C84" s="58" t="e">
        <f>VLOOKUP(CONCATENATE(A84, " Results"),'Team Matches Results Tally'!$A$12:$K$653,2,FALSE)</f>
        <v>#N/A</v>
      </c>
      <c r="D84" s="58" t="e">
        <f>VLOOKUP(CONCATENATE(A84, " Results"),'Team Matches Results Tally'!$A$12:$K$653,3,FALSE)</f>
        <v>#N/A</v>
      </c>
      <c r="E84" s="58" t="e">
        <f>VLOOKUP(CONCATENATE(A84, " Results"),'Team Matches Results Tally'!$A$12:$K$653,4,FALSE)</f>
        <v>#N/A</v>
      </c>
      <c r="F84" s="58"/>
      <c r="G84" s="58" t="e">
        <f>VLOOKUP(CONCATENATE(A84, " Results"),'Team Matches Results Tally'!$A$12:$K$653,8,FALSE)</f>
        <v>#N/A</v>
      </c>
      <c r="H84" s="58" t="e">
        <f>VLOOKUP(CONCATENATE(A84, " Results"),'Team Matches Results Tally'!$A$12:$K$653,7,FALSE)</f>
        <v>#N/A</v>
      </c>
      <c r="I84" s="58" t="e">
        <f>VLOOKUP(CONCATENATE(A84, " Results"),'Team Matches Results Tally'!$A$12:$K$653,6,FALSE)</f>
        <v>#N/A</v>
      </c>
      <c r="J84" s="58" t="str">
        <f>'Round Robin Groups'!B30</f>
        <v>Team G3</v>
      </c>
    </row>
    <row r="85" spans="1:10" hidden="1" x14ac:dyDescent="0.2">
      <c r="A85" s="93"/>
      <c r="B85" s="59" t="str">
        <f>'Round Robin Groups'!B29</f>
        <v>Team G2</v>
      </c>
      <c r="C85" s="59" t="e">
        <f>VLOOKUP(CONCATENATE(A85, " Results"),'Team Matches Results Tally'!$A$12:$K$653,2,FALSE)</f>
        <v>#N/A</v>
      </c>
      <c r="D85" s="59" t="e">
        <f>VLOOKUP(CONCATENATE(A85, " Results"),'Team Matches Results Tally'!$A$12:$K$653,3,FALSE)</f>
        <v>#N/A</v>
      </c>
      <c r="E85" s="59" t="e">
        <f>VLOOKUP(CONCATENATE(A85, " Results"),'Team Matches Results Tally'!$A$12:$K$653,4,FALSE)</f>
        <v>#N/A</v>
      </c>
      <c r="F85" s="59"/>
      <c r="G85" s="59" t="e">
        <f>VLOOKUP(CONCATENATE(A85, " Results"),'Team Matches Results Tally'!$A$12:$K$653,8,FALSE)</f>
        <v>#N/A</v>
      </c>
      <c r="H85" s="59" t="e">
        <f>VLOOKUP(CONCATENATE(A85, " Results"),'Team Matches Results Tally'!$A$12:$K$653,7,FALSE)</f>
        <v>#N/A</v>
      </c>
      <c r="I85" s="59" t="e">
        <f>VLOOKUP(CONCATENATE(A85, " Results"),'Team Matches Results Tally'!$A$12:$K$653,6,FALSE)</f>
        <v>#N/A</v>
      </c>
      <c r="J85" s="59" t="str">
        <f>'Round Robin Groups'!B30</f>
        <v>Team G3</v>
      </c>
    </row>
    <row r="86" spans="1:10" hidden="1" x14ac:dyDescent="0.2">
      <c r="A86" s="93"/>
      <c r="B86" s="60" t="str">
        <f>'Round Robin Groups'!B29</f>
        <v>Team G2</v>
      </c>
      <c r="C86" s="58" t="e">
        <f>VLOOKUP(CONCATENATE(A86, " Results"),'Team Matches Results Tally'!$A$12:$K$653,2,FALSE)</f>
        <v>#N/A</v>
      </c>
      <c r="D86" s="58" t="e">
        <f>VLOOKUP(CONCATENATE(A86, " Results"),'Team Matches Results Tally'!$A$12:$K$653,3,FALSE)</f>
        <v>#N/A</v>
      </c>
      <c r="E86" s="58" t="e">
        <f>VLOOKUP(CONCATENATE(A86, " Results"),'Team Matches Results Tally'!$A$12:$K$653,4,FALSE)</f>
        <v>#N/A</v>
      </c>
      <c r="F86" s="58"/>
      <c r="G86" s="58" t="e">
        <f>VLOOKUP(CONCATENATE(A86, " Results"),'Team Matches Results Tally'!$A$12:$K$653,8,FALSE)</f>
        <v>#N/A</v>
      </c>
      <c r="H86" s="58" t="e">
        <f>VLOOKUP(CONCATENATE(A86, " Results"),'Team Matches Results Tally'!$A$12:$K$653,7,FALSE)</f>
        <v>#N/A</v>
      </c>
      <c r="I86" s="58" t="e">
        <f>VLOOKUP(CONCATENATE(A86, " Results"),'Team Matches Results Tally'!$A$12:$K$653,6,FALSE)</f>
        <v>#N/A</v>
      </c>
      <c r="J86" s="60" t="str">
        <f>'Round Robin Groups'!B28</f>
        <v>CASCADE</v>
      </c>
    </row>
    <row r="87" spans="1:10" hidden="1" x14ac:dyDescent="0.2">
      <c r="A87" s="93"/>
      <c r="B87" s="93"/>
      <c r="C87" s="93"/>
      <c r="D87" s="93"/>
      <c r="E87" s="93"/>
      <c r="F87" s="93"/>
      <c r="G87" s="93"/>
      <c r="H87" s="93"/>
      <c r="I87" s="93"/>
      <c r="J87" s="93"/>
    </row>
    <row r="88" spans="1:10" hidden="1" x14ac:dyDescent="0.2">
      <c r="A88" s="93"/>
      <c r="B88" s="67" t="s">
        <v>409</v>
      </c>
      <c r="C88" s="70" t="s">
        <v>410</v>
      </c>
      <c r="D88" s="70" t="s">
        <v>303</v>
      </c>
      <c r="E88" s="71" t="s">
        <v>176</v>
      </c>
      <c r="F88" s="93"/>
      <c r="G88" s="93"/>
      <c r="H88" s="93"/>
      <c r="I88" s="67" t="s">
        <v>411</v>
      </c>
      <c r="J88" s="47"/>
    </row>
    <row r="89" spans="1:10" hidden="1" x14ac:dyDescent="0.2">
      <c r="A89" s="93"/>
      <c r="B89" s="48" t="str">
        <f>B84</f>
        <v>CASCADE</v>
      </c>
      <c r="C89" s="72" t="e">
        <f>C84+I86</f>
        <v>#N/A</v>
      </c>
      <c r="D89" s="72" t="e">
        <f>D84+H86</f>
        <v>#N/A</v>
      </c>
      <c r="E89" s="73" t="e">
        <f>E84+G86</f>
        <v>#N/A</v>
      </c>
      <c r="F89" s="93"/>
      <c r="G89" s="93"/>
      <c r="H89" s="93"/>
      <c r="I89" s="68" t="s">
        <v>436</v>
      </c>
      <c r="J89" s="49" t="e">
        <f>'Round Robin Score Tally'!H55</f>
        <v>#N/A</v>
      </c>
    </row>
    <row r="90" spans="1:10" hidden="1" x14ac:dyDescent="0.2">
      <c r="A90" s="93"/>
      <c r="B90" s="48" t="str">
        <f>B85</f>
        <v>Team G2</v>
      </c>
      <c r="C90" s="72" t="e">
        <f>C85+C86</f>
        <v>#N/A</v>
      </c>
      <c r="D90" s="72" t="e">
        <f>D85+D86</f>
        <v>#N/A</v>
      </c>
      <c r="E90" s="73" t="e">
        <f>E85+E86</f>
        <v>#N/A</v>
      </c>
      <c r="F90" s="93"/>
      <c r="G90" s="93"/>
      <c r="H90" s="93"/>
      <c r="I90" s="68" t="s">
        <v>437</v>
      </c>
      <c r="J90" s="49" t="e">
        <f>'Round Robin Score Tally'!H56</f>
        <v>#N/A</v>
      </c>
    </row>
    <row r="91" spans="1:10" hidden="1" x14ac:dyDescent="0.2">
      <c r="A91" s="93"/>
      <c r="B91" s="74" t="str">
        <f>J84</f>
        <v>Team G3</v>
      </c>
      <c r="C91" s="75" t="e">
        <f>I84+I85</f>
        <v>#N/A</v>
      </c>
      <c r="D91" s="75" t="e">
        <f>H84+H85</f>
        <v>#N/A</v>
      </c>
      <c r="E91" s="76" t="e">
        <f>G84+G85</f>
        <v>#N/A</v>
      </c>
      <c r="F91" s="93"/>
      <c r="G91" s="93"/>
      <c r="H91" s="93"/>
      <c r="I91" s="69" t="s">
        <v>438</v>
      </c>
      <c r="J91" s="54" t="e">
        <f>'Round Robin Score Tally'!H57</f>
        <v>#N/A</v>
      </c>
    </row>
    <row r="92" spans="1:10" hidden="1" x14ac:dyDescent="0.2">
      <c r="A92" s="93"/>
      <c r="B92" s="93"/>
      <c r="C92" s="93"/>
      <c r="D92" s="93"/>
      <c r="E92" s="93"/>
      <c r="F92" s="93"/>
      <c r="G92" s="93"/>
      <c r="H92" s="93"/>
      <c r="I92" s="93"/>
      <c r="J92" s="93"/>
    </row>
    <row r="93" spans="1:10" hidden="1" x14ac:dyDescent="0.2">
      <c r="A93" s="93"/>
      <c r="B93" s="93"/>
      <c r="C93" s="93"/>
      <c r="D93" s="93"/>
      <c r="E93" s="93"/>
      <c r="F93" s="93"/>
      <c r="G93" s="93"/>
      <c r="H93" s="93"/>
      <c r="I93" s="93"/>
      <c r="J93" s="93"/>
    </row>
    <row r="94" spans="1:10" hidden="1" x14ac:dyDescent="0.2">
      <c r="A94" s="93"/>
      <c r="B94" s="93"/>
      <c r="C94" s="93"/>
      <c r="D94" s="93"/>
      <c r="E94" s="93"/>
      <c r="F94" s="93"/>
      <c r="G94" s="93"/>
      <c r="H94" s="93"/>
      <c r="I94" s="93"/>
      <c r="J94" s="93"/>
    </row>
    <row r="95" spans="1:10" ht="18" hidden="1" x14ac:dyDescent="0.2">
      <c r="A95" s="93"/>
      <c r="B95" s="56" t="s">
        <v>439</v>
      </c>
      <c r="C95" s="93"/>
      <c r="D95" s="93"/>
      <c r="E95" s="93"/>
      <c r="F95" s="93"/>
      <c r="G95" s="93"/>
      <c r="H95" s="93"/>
      <c r="I95" s="93"/>
      <c r="J95" s="93"/>
    </row>
    <row r="96" spans="1:10" hidden="1" x14ac:dyDescent="0.2">
      <c r="A96" s="93"/>
      <c r="B96" s="61" t="s">
        <v>178</v>
      </c>
      <c r="C96" s="61" t="s">
        <v>408</v>
      </c>
      <c r="D96" s="61" t="s">
        <v>303</v>
      </c>
      <c r="E96" s="61" t="s">
        <v>176</v>
      </c>
      <c r="F96" s="61"/>
      <c r="G96" s="61" t="s">
        <v>176</v>
      </c>
      <c r="H96" s="61" t="s">
        <v>303</v>
      </c>
      <c r="I96" s="61" t="s">
        <v>408</v>
      </c>
      <c r="J96" s="61" t="s">
        <v>178</v>
      </c>
    </row>
    <row r="97" spans="1:10" hidden="1" x14ac:dyDescent="0.2">
      <c r="A97" s="93"/>
      <c r="B97" s="58" t="str">
        <f>'Round Robin Groups'!B32</f>
        <v>Team H1</v>
      </c>
      <c r="C97" s="58" t="e">
        <f>VLOOKUP(CONCATENATE(A97, " Results"),'Team Matches Results Tally'!$A$12:$K$653,2,FALSE)</f>
        <v>#N/A</v>
      </c>
      <c r="D97" s="58" t="e">
        <f>VLOOKUP(CONCATENATE(A97, " Results"),'Team Matches Results Tally'!$A$12:$K$653,3,FALSE)</f>
        <v>#N/A</v>
      </c>
      <c r="E97" s="58" t="e">
        <f>VLOOKUP(CONCATENATE(A97, " Results"),'Team Matches Results Tally'!$A$12:$K$653,4,FALSE)</f>
        <v>#N/A</v>
      </c>
      <c r="F97" s="58"/>
      <c r="G97" s="58" t="e">
        <f>VLOOKUP(CONCATENATE(A97, " Results"),'Team Matches Results Tally'!$A$12:$K$653,8,FALSE)</f>
        <v>#N/A</v>
      </c>
      <c r="H97" s="58" t="e">
        <f>VLOOKUP(CONCATENATE(A97, " Results"),'Team Matches Results Tally'!$A$12:$K$653,7,FALSE)</f>
        <v>#N/A</v>
      </c>
      <c r="I97" s="58" t="e">
        <f>VLOOKUP(CONCATENATE(A97, " Results"),'Team Matches Results Tally'!$A$12:$K$653,6,FALSE)</f>
        <v>#N/A</v>
      </c>
      <c r="J97" s="58" t="str">
        <f>'Round Robin Groups'!B34</f>
        <v>Team H3</v>
      </c>
    </row>
    <row r="98" spans="1:10" hidden="1" x14ac:dyDescent="0.2">
      <c r="A98" s="93"/>
      <c r="B98" s="59" t="str">
        <f>'Round Robin Groups'!B33</f>
        <v>Team H2</v>
      </c>
      <c r="C98" s="59" t="e">
        <f>VLOOKUP(CONCATENATE(A98, " Results"),'Team Matches Results Tally'!$A$12:$K$653,2,FALSE)</f>
        <v>#N/A</v>
      </c>
      <c r="D98" s="59" t="e">
        <f>VLOOKUP(CONCATENATE(A98, " Results"),'Team Matches Results Tally'!$A$12:$K$653,3,FALSE)</f>
        <v>#N/A</v>
      </c>
      <c r="E98" s="59" t="e">
        <f>VLOOKUP(CONCATENATE(A98, " Results"),'Team Matches Results Tally'!$A$12:$K$653,4,FALSE)</f>
        <v>#N/A</v>
      </c>
      <c r="F98" s="59"/>
      <c r="G98" s="59" t="e">
        <f>VLOOKUP(CONCATENATE(A98, " Results"),'Team Matches Results Tally'!$A$12:$K$653,8,FALSE)</f>
        <v>#N/A</v>
      </c>
      <c r="H98" s="59" t="e">
        <f>VLOOKUP(CONCATENATE(A98, " Results"),'Team Matches Results Tally'!$A$12:$K$653,7,FALSE)</f>
        <v>#N/A</v>
      </c>
      <c r="I98" s="59" t="e">
        <f>VLOOKUP(CONCATENATE(A98, " Results"),'Team Matches Results Tally'!$A$12:$K$653,6,FALSE)</f>
        <v>#N/A</v>
      </c>
      <c r="J98" s="59" t="str">
        <f>'Round Robin Groups'!B34</f>
        <v>Team H3</v>
      </c>
    </row>
    <row r="99" spans="1:10" hidden="1" x14ac:dyDescent="0.2">
      <c r="A99" s="93"/>
      <c r="B99" s="60" t="str">
        <f>'Round Robin Groups'!B33</f>
        <v>Team H2</v>
      </c>
      <c r="C99" s="58" t="e">
        <f>VLOOKUP(CONCATENATE(A99, " Results"),'Team Matches Results Tally'!$A$12:$K$653,2,FALSE)</f>
        <v>#N/A</v>
      </c>
      <c r="D99" s="58" t="e">
        <f>VLOOKUP(CONCATENATE(A99, " Results"),'Team Matches Results Tally'!$A$12:$K$653,3,FALSE)</f>
        <v>#N/A</v>
      </c>
      <c r="E99" s="58" t="e">
        <f>VLOOKUP(CONCATENATE(A99, " Results"),'Team Matches Results Tally'!$A$12:$K$653,4,FALSE)</f>
        <v>#N/A</v>
      </c>
      <c r="F99" s="58"/>
      <c r="G99" s="58" t="e">
        <f>VLOOKUP(CONCATENATE(A99, " Results"),'Team Matches Results Tally'!$A$12:$K$653,8,FALSE)</f>
        <v>#N/A</v>
      </c>
      <c r="H99" s="58" t="e">
        <f>VLOOKUP(CONCATENATE(A99, " Results"),'Team Matches Results Tally'!$A$12:$K$653,7,FALSE)</f>
        <v>#N/A</v>
      </c>
      <c r="I99" s="58" t="e">
        <f>VLOOKUP(CONCATENATE(A99, " Results"),'Team Matches Results Tally'!$A$12:$K$653,6,FALSE)</f>
        <v>#N/A</v>
      </c>
      <c r="J99" s="60" t="str">
        <f>'Round Robin Groups'!B32</f>
        <v>Team H1</v>
      </c>
    </row>
    <row r="100" spans="1:10" hidden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</row>
    <row r="101" spans="1:10" hidden="1" x14ac:dyDescent="0.2">
      <c r="A101" s="93"/>
      <c r="B101" s="67" t="s">
        <v>409</v>
      </c>
      <c r="C101" s="70" t="s">
        <v>410</v>
      </c>
      <c r="D101" s="70" t="s">
        <v>303</v>
      </c>
      <c r="E101" s="71" t="s">
        <v>176</v>
      </c>
      <c r="F101" s="93"/>
      <c r="G101" s="93"/>
      <c r="H101" s="93"/>
      <c r="I101" s="67" t="s">
        <v>411</v>
      </c>
      <c r="J101" s="47"/>
    </row>
    <row r="102" spans="1:10" hidden="1" x14ac:dyDescent="0.2">
      <c r="A102" s="93"/>
      <c r="B102" s="48" t="str">
        <f>B97</f>
        <v>Team H1</v>
      </c>
      <c r="C102" s="72" t="e">
        <f>C97+I99</f>
        <v>#N/A</v>
      </c>
      <c r="D102" s="72" t="e">
        <f>D97+H99</f>
        <v>#N/A</v>
      </c>
      <c r="E102" s="73" t="e">
        <f>E97+G99</f>
        <v>#N/A</v>
      </c>
      <c r="F102" s="93"/>
      <c r="G102" s="93"/>
      <c r="H102" s="93"/>
      <c r="I102" s="68" t="s">
        <v>440</v>
      </c>
      <c r="J102" s="49" t="e">
        <f>'Round Robin Score Tally'!H63</f>
        <v>#N/A</v>
      </c>
    </row>
    <row r="103" spans="1:10" hidden="1" x14ac:dyDescent="0.2">
      <c r="A103" s="93"/>
      <c r="B103" s="48" t="str">
        <f>B98</f>
        <v>Team H2</v>
      </c>
      <c r="C103" s="72" t="e">
        <f>C98+C99</f>
        <v>#N/A</v>
      </c>
      <c r="D103" s="72" t="e">
        <f>D98+D99</f>
        <v>#N/A</v>
      </c>
      <c r="E103" s="73" t="e">
        <f>E98+E99</f>
        <v>#N/A</v>
      </c>
      <c r="F103" s="93"/>
      <c r="G103" s="93"/>
      <c r="H103" s="93"/>
      <c r="I103" s="68" t="s">
        <v>441</v>
      </c>
      <c r="J103" s="49" t="e">
        <f>'Round Robin Score Tally'!H64</f>
        <v>#N/A</v>
      </c>
    </row>
    <row r="104" spans="1:10" hidden="1" x14ac:dyDescent="0.2">
      <c r="A104" s="93"/>
      <c r="B104" s="74" t="str">
        <f>J97</f>
        <v>Team H3</v>
      </c>
      <c r="C104" s="75" t="e">
        <f>I97+I98</f>
        <v>#N/A</v>
      </c>
      <c r="D104" s="75" t="e">
        <f>H97+H98</f>
        <v>#N/A</v>
      </c>
      <c r="E104" s="76" t="e">
        <f>G97+G98</f>
        <v>#N/A</v>
      </c>
      <c r="F104" s="93"/>
      <c r="G104" s="93"/>
      <c r="H104" s="93"/>
      <c r="I104" s="69" t="s">
        <v>442</v>
      </c>
      <c r="J104" s="54" t="e">
        <f>'Round Robin Score Tally'!H65</f>
        <v>#N/A</v>
      </c>
    </row>
    <row r="105" spans="1:10" hidden="1" x14ac:dyDescent="0.2">
      <c r="A105" s="93"/>
      <c r="B105" s="93"/>
      <c r="C105" s="93"/>
      <c r="D105" s="93"/>
      <c r="E105" s="93"/>
      <c r="F105" s="93"/>
      <c r="G105" s="93"/>
      <c r="H105" s="93"/>
      <c r="I105" s="93"/>
      <c r="J105" s="93"/>
    </row>
    <row r="106" spans="1:10" hidden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1:10" hidden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</row>
    <row r="108" spans="1:10" ht="18" hidden="1" x14ac:dyDescent="0.2">
      <c r="A108" s="93"/>
      <c r="B108" s="56" t="s">
        <v>443</v>
      </c>
      <c r="C108" s="93"/>
      <c r="D108" s="93"/>
      <c r="E108" s="93"/>
      <c r="F108" s="93"/>
      <c r="G108" s="93"/>
      <c r="H108" s="93"/>
      <c r="I108" s="93"/>
      <c r="J108" s="93"/>
    </row>
    <row r="109" spans="1:10" hidden="1" x14ac:dyDescent="0.2">
      <c r="A109" s="93"/>
      <c r="B109" s="61" t="s">
        <v>178</v>
      </c>
      <c r="C109" s="61" t="s">
        <v>408</v>
      </c>
      <c r="D109" s="61" t="s">
        <v>303</v>
      </c>
      <c r="E109" s="61" t="s">
        <v>176</v>
      </c>
      <c r="F109" s="61"/>
      <c r="G109" s="61" t="s">
        <v>176</v>
      </c>
      <c r="H109" s="61" t="s">
        <v>303</v>
      </c>
      <c r="I109" s="61" t="s">
        <v>408</v>
      </c>
      <c r="J109" s="61" t="s">
        <v>178</v>
      </c>
    </row>
    <row r="110" spans="1:10" hidden="1" x14ac:dyDescent="0.2">
      <c r="A110" s="93"/>
      <c r="B110" s="58" t="str">
        <f>'Round Robin Groups'!B36</f>
        <v>Team I1</v>
      </c>
      <c r="C110" s="58" t="e">
        <f>VLOOKUP(CONCATENATE(A110, " Results"),'Team Matches Results Tally'!$A$12:$K$653,2,FALSE)</f>
        <v>#N/A</v>
      </c>
      <c r="D110" s="58" t="e">
        <f>VLOOKUP(CONCATENATE(A110, " Results"),'Team Matches Results Tally'!$A$12:$K$653,3,FALSE)</f>
        <v>#N/A</v>
      </c>
      <c r="E110" s="58" t="e">
        <f>VLOOKUP(CONCATENATE(A110, " Results"),'Team Matches Results Tally'!$A$12:$K$653,4,FALSE)</f>
        <v>#N/A</v>
      </c>
      <c r="F110" s="58"/>
      <c r="G110" s="58" t="e">
        <f>VLOOKUP(CONCATENATE(A110, " Results"),'Team Matches Results Tally'!$A$12:$K$653,8,FALSE)</f>
        <v>#N/A</v>
      </c>
      <c r="H110" s="58" t="e">
        <f>VLOOKUP(CONCATENATE(A110, " Results"),'Team Matches Results Tally'!$A$12:$K$653,7,FALSE)</f>
        <v>#N/A</v>
      </c>
      <c r="I110" s="58" t="e">
        <f>VLOOKUP(CONCATENATE(A110, " Results"),'Team Matches Results Tally'!$A$12:$K$653,6,FALSE)</f>
        <v>#N/A</v>
      </c>
      <c r="J110" s="58" t="str">
        <f>'Round Robin Groups'!B38</f>
        <v>Team I3</v>
      </c>
    </row>
    <row r="111" spans="1:10" hidden="1" x14ac:dyDescent="0.2">
      <c r="A111" s="93"/>
      <c r="B111" s="59" t="str">
        <f>'Round Robin Groups'!B37</f>
        <v>Team I2</v>
      </c>
      <c r="C111" s="59" t="e">
        <f>VLOOKUP(CONCATENATE(A111, " Results"),'Team Matches Results Tally'!$A$12:$K$653,2,FALSE)</f>
        <v>#N/A</v>
      </c>
      <c r="D111" s="59" t="e">
        <f>VLOOKUP(CONCATENATE(A111, " Results"),'Team Matches Results Tally'!$A$12:$K$653,3,FALSE)</f>
        <v>#N/A</v>
      </c>
      <c r="E111" s="59" t="e">
        <f>VLOOKUP(CONCATENATE(A111, " Results"),'Team Matches Results Tally'!$A$12:$K$653,4,FALSE)</f>
        <v>#N/A</v>
      </c>
      <c r="F111" s="59"/>
      <c r="G111" s="59" t="e">
        <f>VLOOKUP(CONCATENATE(A111, " Results"),'Team Matches Results Tally'!$A$12:$K$653,8,FALSE)</f>
        <v>#N/A</v>
      </c>
      <c r="H111" s="59" t="e">
        <f>VLOOKUP(CONCATENATE(A111, " Results"),'Team Matches Results Tally'!$A$12:$K$653,7,FALSE)</f>
        <v>#N/A</v>
      </c>
      <c r="I111" s="59" t="e">
        <f>VLOOKUP(CONCATENATE(A111, " Results"),'Team Matches Results Tally'!$A$12:$K$653,6,FALSE)</f>
        <v>#N/A</v>
      </c>
      <c r="J111" s="59" t="str">
        <f>'Round Robin Groups'!B38</f>
        <v>Team I3</v>
      </c>
    </row>
    <row r="112" spans="1:10" hidden="1" x14ac:dyDescent="0.2">
      <c r="A112" s="93"/>
      <c r="B112" s="60" t="str">
        <f>'Round Robin Groups'!B37</f>
        <v>Team I2</v>
      </c>
      <c r="C112" s="58" t="e">
        <f>VLOOKUP(CONCATENATE(A112, " Results"),'Team Matches Results Tally'!$A$12:$K$653,2,FALSE)</f>
        <v>#N/A</v>
      </c>
      <c r="D112" s="58" t="e">
        <f>VLOOKUP(CONCATENATE(A112, " Results"),'Team Matches Results Tally'!$A$12:$K$653,3,FALSE)</f>
        <v>#N/A</v>
      </c>
      <c r="E112" s="58" t="e">
        <f>VLOOKUP(CONCATENATE(A112, " Results"),'Team Matches Results Tally'!$A$12:$K$653,4,FALSE)</f>
        <v>#N/A</v>
      </c>
      <c r="F112" s="58"/>
      <c r="G112" s="58" t="e">
        <f>VLOOKUP(CONCATENATE(A112, " Results"),'Team Matches Results Tally'!$A$12:$K$653,8,FALSE)</f>
        <v>#N/A</v>
      </c>
      <c r="H112" s="58" t="e">
        <f>VLOOKUP(CONCATENATE(A112, " Results"),'Team Matches Results Tally'!$A$12:$K$653,7,FALSE)</f>
        <v>#N/A</v>
      </c>
      <c r="I112" s="58" t="e">
        <f>VLOOKUP(CONCATENATE(A112, " Results"),'Team Matches Results Tally'!$A$12:$K$653,6,FALSE)</f>
        <v>#N/A</v>
      </c>
      <c r="J112" s="60" t="str">
        <f>'Round Robin Groups'!B36</f>
        <v>Team I1</v>
      </c>
    </row>
    <row r="113" spans="1:10" hidden="1" x14ac:dyDescent="0.2">
      <c r="A113" s="93"/>
      <c r="B113" s="93"/>
      <c r="C113" s="93"/>
      <c r="D113" s="93"/>
      <c r="E113" s="93"/>
      <c r="F113" s="93"/>
      <c r="G113" s="93"/>
      <c r="H113" s="93"/>
      <c r="I113" s="93"/>
      <c r="J113" s="93"/>
    </row>
    <row r="114" spans="1:10" hidden="1" x14ac:dyDescent="0.2">
      <c r="A114" s="93"/>
      <c r="B114" s="67" t="s">
        <v>409</v>
      </c>
      <c r="C114" s="70" t="s">
        <v>410</v>
      </c>
      <c r="D114" s="70" t="s">
        <v>303</v>
      </c>
      <c r="E114" s="71" t="s">
        <v>176</v>
      </c>
      <c r="F114" s="93"/>
      <c r="G114" s="93"/>
      <c r="H114" s="93"/>
      <c r="I114" s="67" t="s">
        <v>411</v>
      </c>
      <c r="J114" s="47"/>
    </row>
    <row r="115" spans="1:10" hidden="1" x14ac:dyDescent="0.2">
      <c r="A115" s="93"/>
      <c r="B115" s="48" t="str">
        <f>B110</f>
        <v>Team I1</v>
      </c>
      <c r="C115" s="72" t="e">
        <f>C110+I112</f>
        <v>#N/A</v>
      </c>
      <c r="D115" s="72" t="e">
        <f>D110+H112</f>
        <v>#N/A</v>
      </c>
      <c r="E115" s="73" t="e">
        <f>E110+G112</f>
        <v>#N/A</v>
      </c>
      <c r="F115" s="93"/>
      <c r="G115" s="93"/>
      <c r="H115" s="93"/>
      <c r="I115" s="68" t="s">
        <v>444</v>
      </c>
      <c r="J115" s="49" t="e">
        <f>'Round Robin Score Tally'!H71</f>
        <v>#N/A</v>
      </c>
    </row>
    <row r="116" spans="1:10" hidden="1" x14ac:dyDescent="0.2">
      <c r="A116" s="93"/>
      <c r="B116" s="48" t="str">
        <f>B111</f>
        <v>Team I2</v>
      </c>
      <c r="C116" s="72" t="e">
        <f>C111+C112</f>
        <v>#N/A</v>
      </c>
      <c r="D116" s="72" t="e">
        <f>D111+D112</f>
        <v>#N/A</v>
      </c>
      <c r="E116" s="73" t="e">
        <f>E111+E112</f>
        <v>#N/A</v>
      </c>
      <c r="F116" s="93"/>
      <c r="G116" s="93"/>
      <c r="H116" s="93"/>
      <c r="I116" s="68" t="s">
        <v>445</v>
      </c>
      <c r="J116" s="49" t="e">
        <f>'Round Robin Score Tally'!H72</f>
        <v>#N/A</v>
      </c>
    </row>
    <row r="117" spans="1:10" hidden="1" x14ac:dyDescent="0.2">
      <c r="A117" s="93"/>
      <c r="B117" s="74" t="str">
        <f>J110</f>
        <v>Team I3</v>
      </c>
      <c r="C117" s="75" t="e">
        <f>I110+I111</f>
        <v>#N/A</v>
      </c>
      <c r="D117" s="75" t="e">
        <f>H110+H111</f>
        <v>#N/A</v>
      </c>
      <c r="E117" s="76" t="e">
        <f>G110+G111</f>
        <v>#N/A</v>
      </c>
      <c r="F117" s="93"/>
      <c r="G117" s="93"/>
      <c r="H117" s="93"/>
      <c r="I117" s="69" t="s">
        <v>446</v>
      </c>
      <c r="J117" s="54" t="e">
        <f>'Round Robin Score Tally'!H73</f>
        <v>#N/A</v>
      </c>
    </row>
    <row r="118" spans="1:10" hidden="1" x14ac:dyDescent="0.2">
      <c r="A118" s="93"/>
      <c r="B118" s="93"/>
      <c r="C118" s="93"/>
      <c r="D118" s="93"/>
      <c r="E118" s="93"/>
      <c r="F118" s="93"/>
      <c r="G118" s="93"/>
      <c r="H118" s="93"/>
      <c r="I118" s="93"/>
      <c r="J118" s="93"/>
    </row>
    <row r="119" spans="1:10" hidden="1" x14ac:dyDescent="0.2">
      <c r="A119" s="93"/>
      <c r="B119" s="93"/>
      <c r="C119" s="93"/>
      <c r="D119" s="93"/>
      <c r="E119" s="93"/>
      <c r="F119" s="93"/>
      <c r="G119" s="93"/>
      <c r="H119" s="93"/>
      <c r="I119" s="93"/>
      <c r="J119" s="93"/>
    </row>
    <row r="120" spans="1:10" hidden="1" x14ac:dyDescent="0.2">
      <c r="A120" s="93"/>
      <c r="B120" s="93"/>
      <c r="C120" s="93"/>
      <c r="D120" s="93"/>
      <c r="E120" s="93"/>
      <c r="F120" s="93"/>
      <c r="G120" s="93"/>
      <c r="H120" s="93"/>
      <c r="I120" s="93"/>
      <c r="J120" s="93"/>
    </row>
    <row r="121" spans="1:10" ht="18" hidden="1" x14ac:dyDescent="0.2">
      <c r="A121" s="93"/>
      <c r="B121" s="56" t="s">
        <v>447</v>
      </c>
      <c r="C121" s="93"/>
      <c r="D121" s="93"/>
      <c r="E121" s="93"/>
      <c r="F121" s="93"/>
      <c r="G121" s="93"/>
      <c r="H121" s="93"/>
      <c r="I121" s="93"/>
      <c r="J121" s="93"/>
    </row>
    <row r="122" spans="1:10" hidden="1" x14ac:dyDescent="0.2">
      <c r="A122" s="93"/>
      <c r="B122" s="61" t="s">
        <v>178</v>
      </c>
      <c r="C122" s="61" t="s">
        <v>408</v>
      </c>
      <c r="D122" s="61" t="s">
        <v>303</v>
      </c>
      <c r="E122" s="61" t="s">
        <v>176</v>
      </c>
      <c r="F122" s="61"/>
      <c r="G122" s="61" t="s">
        <v>176</v>
      </c>
      <c r="H122" s="61" t="s">
        <v>303</v>
      </c>
      <c r="I122" s="61" t="s">
        <v>408</v>
      </c>
      <c r="J122" s="61" t="s">
        <v>178</v>
      </c>
    </row>
    <row r="123" spans="1:10" hidden="1" x14ac:dyDescent="0.2">
      <c r="A123" s="93"/>
      <c r="B123" s="58" t="str">
        <f>'Round Robin Groups'!B40</f>
        <v>Team J1</v>
      </c>
      <c r="C123" s="58" t="e">
        <f>VLOOKUP(CONCATENATE(A123, " Results"),'Team Matches Results Tally'!$A$12:$K$653,2,FALSE)</f>
        <v>#N/A</v>
      </c>
      <c r="D123" s="58" t="e">
        <f>VLOOKUP(CONCATENATE(A123, " Results"),'Team Matches Results Tally'!$A$12:$K$653,3,FALSE)</f>
        <v>#N/A</v>
      </c>
      <c r="E123" s="58" t="e">
        <f>VLOOKUP(CONCATENATE(A123, " Results"),'Team Matches Results Tally'!$A$12:$K$653,4,FALSE)</f>
        <v>#N/A</v>
      </c>
      <c r="F123" s="58"/>
      <c r="G123" s="58" t="e">
        <f>VLOOKUP(CONCATENATE(A123, " Results"),'Team Matches Results Tally'!$A$12:$K$653,8,FALSE)</f>
        <v>#N/A</v>
      </c>
      <c r="H123" s="58" t="e">
        <f>VLOOKUP(CONCATENATE(A123, " Results"),'Team Matches Results Tally'!$A$12:$K$653,7,FALSE)</f>
        <v>#N/A</v>
      </c>
      <c r="I123" s="58" t="e">
        <f>VLOOKUP(CONCATENATE(A123, " Results"),'Team Matches Results Tally'!$A$12:$K$653,6,FALSE)</f>
        <v>#N/A</v>
      </c>
      <c r="J123" s="58" t="str">
        <f>'Round Robin Groups'!B42</f>
        <v>Team J3</v>
      </c>
    </row>
    <row r="124" spans="1:10" hidden="1" x14ac:dyDescent="0.2">
      <c r="A124" s="93"/>
      <c r="B124" s="59" t="str">
        <f>'Round Robin Groups'!B41</f>
        <v>Team J2</v>
      </c>
      <c r="C124" s="59" t="e">
        <f>VLOOKUP(CONCATENATE(A124, " Results"),'Team Matches Results Tally'!$A$12:$K$653,2,FALSE)</f>
        <v>#N/A</v>
      </c>
      <c r="D124" s="59" t="e">
        <f>VLOOKUP(CONCATENATE(A124, " Results"),'Team Matches Results Tally'!$A$12:$K$653,3,FALSE)</f>
        <v>#N/A</v>
      </c>
      <c r="E124" s="59" t="e">
        <f>VLOOKUP(CONCATENATE(A124, " Results"),'Team Matches Results Tally'!$A$12:$K$653,4,FALSE)</f>
        <v>#N/A</v>
      </c>
      <c r="F124" s="59"/>
      <c r="G124" s="59" t="e">
        <f>VLOOKUP(CONCATENATE(A124, " Results"),'Team Matches Results Tally'!$A$12:$K$653,8,FALSE)</f>
        <v>#N/A</v>
      </c>
      <c r="H124" s="59" t="e">
        <f>VLOOKUP(CONCATENATE(A124, " Results"),'Team Matches Results Tally'!$A$12:$K$653,7,FALSE)</f>
        <v>#N/A</v>
      </c>
      <c r="I124" s="59" t="e">
        <f>VLOOKUP(CONCATENATE(A124, " Results"),'Team Matches Results Tally'!$A$12:$K$653,6,FALSE)</f>
        <v>#N/A</v>
      </c>
      <c r="J124" s="59" t="str">
        <f>'Round Robin Groups'!B42</f>
        <v>Team J3</v>
      </c>
    </row>
    <row r="125" spans="1:10" hidden="1" x14ac:dyDescent="0.2">
      <c r="A125" s="93"/>
      <c r="B125" s="60" t="str">
        <f>'Round Robin Groups'!B41</f>
        <v>Team J2</v>
      </c>
      <c r="C125" s="58" t="e">
        <f>VLOOKUP(CONCATENATE(A125, " Results"),'Team Matches Results Tally'!$A$12:$K$653,2,FALSE)</f>
        <v>#N/A</v>
      </c>
      <c r="D125" s="58" t="e">
        <f>VLOOKUP(CONCATENATE(A125, " Results"),'Team Matches Results Tally'!$A$12:$K$653,3,FALSE)</f>
        <v>#N/A</v>
      </c>
      <c r="E125" s="58" t="e">
        <f>VLOOKUP(CONCATENATE(A125, " Results"),'Team Matches Results Tally'!$A$12:$K$653,4,FALSE)</f>
        <v>#N/A</v>
      </c>
      <c r="F125" s="58"/>
      <c r="G125" s="58" t="e">
        <f>VLOOKUP(CONCATENATE(A125, " Results"),'Team Matches Results Tally'!$A$12:$K$653,8,FALSE)</f>
        <v>#N/A</v>
      </c>
      <c r="H125" s="58" t="e">
        <f>VLOOKUP(CONCATENATE(A125, " Results"),'Team Matches Results Tally'!$A$12:$K$653,7,FALSE)</f>
        <v>#N/A</v>
      </c>
      <c r="I125" s="58" t="e">
        <f>VLOOKUP(CONCATENATE(A125, " Results"),'Team Matches Results Tally'!$A$12:$K$653,6,FALSE)</f>
        <v>#N/A</v>
      </c>
      <c r="J125" s="60" t="str">
        <f>'Round Robin Groups'!B40</f>
        <v>Team J1</v>
      </c>
    </row>
    <row r="126" spans="1:10" hidden="1" x14ac:dyDescent="0.2">
      <c r="A126" s="93"/>
      <c r="B126" s="93"/>
      <c r="C126" s="93"/>
      <c r="D126" s="93"/>
      <c r="E126" s="93"/>
      <c r="F126" s="93"/>
      <c r="G126" s="93"/>
      <c r="H126" s="93"/>
      <c r="I126" s="93"/>
      <c r="J126" s="93"/>
    </row>
    <row r="127" spans="1:10" hidden="1" x14ac:dyDescent="0.2">
      <c r="A127" s="93"/>
      <c r="B127" s="67" t="s">
        <v>409</v>
      </c>
      <c r="C127" s="70" t="s">
        <v>410</v>
      </c>
      <c r="D127" s="70" t="s">
        <v>303</v>
      </c>
      <c r="E127" s="71" t="s">
        <v>176</v>
      </c>
      <c r="F127" s="93"/>
      <c r="G127" s="93"/>
      <c r="H127" s="93"/>
      <c r="I127" s="67" t="s">
        <v>411</v>
      </c>
      <c r="J127" s="47"/>
    </row>
    <row r="128" spans="1:10" hidden="1" x14ac:dyDescent="0.2">
      <c r="A128" s="93"/>
      <c r="B128" s="48" t="str">
        <f>B123</f>
        <v>Team J1</v>
      </c>
      <c r="C128" s="72" t="e">
        <f>C123+I125</f>
        <v>#N/A</v>
      </c>
      <c r="D128" s="72" t="e">
        <f>D123+H125</f>
        <v>#N/A</v>
      </c>
      <c r="E128" s="73" t="e">
        <f>E123+G125</f>
        <v>#N/A</v>
      </c>
      <c r="F128" s="93"/>
      <c r="G128" s="93"/>
      <c r="H128" s="93"/>
      <c r="I128" s="68" t="s">
        <v>448</v>
      </c>
      <c r="J128" s="49" t="e">
        <f>'Round Robin Score Tally'!H79</f>
        <v>#N/A</v>
      </c>
    </row>
    <row r="129" spans="1:10" hidden="1" x14ac:dyDescent="0.2">
      <c r="A129" s="93"/>
      <c r="B129" s="48" t="str">
        <f>B124</f>
        <v>Team J2</v>
      </c>
      <c r="C129" s="72" t="e">
        <f>C124+C125</f>
        <v>#N/A</v>
      </c>
      <c r="D129" s="72" t="e">
        <f>D124+D125</f>
        <v>#N/A</v>
      </c>
      <c r="E129" s="73" t="e">
        <f>E124+E125</f>
        <v>#N/A</v>
      </c>
      <c r="F129" s="93"/>
      <c r="G129" s="93"/>
      <c r="H129" s="93"/>
      <c r="I129" s="68" t="s">
        <v>449</v>
      </c>
      <c r="J129" s="49" t="e">
        <f>'Round Robin Score Tally'!H80</f>
        <v>#N/A</v>
      </c>
    </row>
    <row r="130" spans="1:10" hidden="1" x14ac:dyDescent="0.2">
      <c r="A130" s="93"/>
      <c r="B130" s="74" t="str">
        <f>J123</f>
        <v>Team J3</v>
      </c>
      <c r="C130" s="75" t="e">
        <f>I123+I124</f>
        <v>#N/A</v>
      </c>
      <c r="D130" s="75" t="e">
        <f>H123+H124</f>
        <v>#N/A</v>
      </c>
      <c r="E130" s="76" t="e">
        <f>G123+G124</f>
        <v>#N/A</v>
      </c>
      <c r="F130" s="93"/>
      <c r="G130" s="93"/>
      <c r="H130" s="93"/>
      <c r="I130" s="69" t="s">
        <v>450</v>
      </c>
      <c r="J130" s="54" t="e">
        <f>'Round Robin Score Tally'!H81</f>
        <v>#N/A</v>
      </c>
    </row>
    <row r="131" spans="1:10" hidden="1" x14ac:dyDescent="0.2">
      <c r="A131" s="93"/>
      <c r="B131" s="93"/>
      <c r="C131" s="93"/>
      <c r="D131" s="93"/>
      <c r="E131" s="93"/>
      <c r="F131" s="93"/>
      <c r="G131" s="93"/>
      <c r="H131" s="93"/>
      <c r="I131" s="93"/>
      <c r="J131" s="93"/>
    </row>
    <row r="132" spans="1:10" hidden="1" x14ac:dyDescent="0.2">
      <c r="A132" s="93"/>
      <c r="B132" s="93"/>
      <c r="C132" s="93"/>
      <c r="D132" s="93"/>
      <c r="E132" s="93"/>
      <c r="F132" s="93"/>
      <c r="G132" s="93"/>
      <c r="H132" s="93"/>
      <c r="I132" s="93"/>
      <c r="J132" s="93"/>
    </row>
    <row r="134" spans="1:10" ht="18" x14ac:dyDescent="0.2">
      <c r="A134" s="93"/>
      <c r="B134" s="56" t="s">
        <v>451</v>
      </c>
      <c r="C134" s="93"/>
      <c r="D134" s="93"/>
      <c r="E134" s="93"/>
      <c r="F134" s="93"/>
      <c r="G134" s="93"/>
      <c r="H134" s="93"/>
      <c r="I134" s="93"/>
      <c r="J134" s="93"/>
    </row>
    <row r="135" spans="1:10" x14ac:dyDescent="0.2">
      <c r="A135" s="93"/>
      <c r="B135" s="61" t="s">
        <v>178</v>
      </c>
      <c r="C135" s="61" t="s">
        <v>408</v>
      </c>
      <c r="D135" s="61" t="s">
        <v>303</v>
      </c>
      <c r="E135" s="61" t="s">
        <v>176</v>
      </c>
      <c r="F135" s="61"/>
      <c r="G135" s="61" t="s">
        <v>176</v>
      </c>
      <c r="H135" s="61" t="s">
        <v>303</v>
      </c>
      <c r="I135" s="61" t="s">
        <v>408</v>
      </c>
      <c r="J135" s="61" t="s">
        <v>178</v>
      </c>
    </row>
    <row r="136" spans="1:10" x14ac:dyDescent="0.2">
      <c r="A136" s="93" t="s">
        <v>172</v>
      </c>
      <c r="B136" s="58" t="str">
        <f>'Round Robin Groups'!B44</f>
        <v>Butokuden</v>
      </c>
      <c r="C136" s="58">
        <f>VLOOKUP(CONCATENATE(A136, " Results"),'Team Matches Results Tally'!$A$12:$K$653,2,FALSE)</f>
        <v>1</v>
      </c>
      <c r="D136" s="58">
        <f>VLOOKUP(CONCATENATE(A136, " Results"),'Team Matches Results Tally'!$A$12:$K$653,3,FALSE)</f>
        <v>2</v>
      </c>
      <c r="E136" s="58">
        <f>VLOOKUP(CONCATENATE(A136, " Results"),'Team Matches Results Tally'!$A$12:$K$653,4,FALSE)</f>
        <v>2</v>
      </c>
      <c r="F136" s="58"/>
      <c r="G136" s="58">
        <f>VLOOKUP(CONCATENATE(A136, " Results"),'Team Matches Results Tally'!$A$12:$K$653,8,FALSE)</f>
        <v>2</v>
      </c>
      <c r="H136" s="58">
        <f>VLOOKUP(CONCATENATE(A136, " Results"),'Team Matches Results Tally'!$A$12:$K$653,7,FALSE)</f>
        <v>1</v>
      </c>
      <c r="I136" s="58">
        <f>VLOOKUP(CONCATENATE(A136, " Results"),'Team Matches Results Tally'!$A$12:$K$653,6,FALSE)</f>
        <v>0</v>
      </c>
      <c r="J136" s="58" t="str">
        <f>'Round Robin Groups'!B45</f>
        <v>PNKF-3</v>
      </c>
    </row>
    <row r="137" spans="1:10" x14ac:dyDescent="0.2">
      <c r="A137" s="93" t="s">
        <v>189</v>
      </c>
      <c r="B137" s="59" t="str">
        <f>'Round Robin Groups'!B46</f>
        <v>SWKIF-1</v>
      </c>
      <c r="C137" s="59">
        <f>VLOOKUP(CONCATENATE(A137, " Results"),'Team Matches Results Tally'!$A$12:$K$653,2,FALSE)</f>
        <v>0</v>
      </c>
      <c r="D137" s="59">
        <f>VLOOKUP(CONCATENATE(A137, " Results"),'Team Matches Results Tally'!$A$12:$K$653,3,FALSE)</f>
        <v>1</v>
      </c>
      <c r="E137" s="59">
        <f>VLOOKUP(CONCATENATE(A137, " Results"),'Team Matches Results Tally'!$A$12:$K$653,4,FALSE)</f>
        <v>1</v>
      </c>
      <c r="F137" s="59"/>
      <c r="G137" s="59">
        <f>VLOOKUP(CONCATENATE(A137, " Results"),'Team Matches Results Tally'!$A$12:$K$653,8,FALSE)</f>
        <v>2</v>
      </c>
      <c r="H137" s="59">
        <f>VLOOKUP(CONCATENATE(A137, " Results"),'Team Matches Results Tally'!$A$12:$K$653,7,FALSE)</f>
        <v>1</v>
      </c>
      <c r="I137" s="59">
        <f>VLOOKUP(CONCATENATE(A137, " Results"),'Team Matches Results Tally'!$A$12:$K$653,6,FALSE)</f>
        <v>1</v>
      </c>
      <c r="J137" s="59" t="str">
        <f>'Round Robin Groups'!B45</f>
        <v>PNKF-3</v>
      </c>
    </row>
    <row r="138" spans="1:10" x14ac:dyDescent="0.2">
      <c r="A138" s="93" t="s">
        <v>191</v>
      </c>
      <c r="B138" s="60" t="str">
        <f>'Round Robin Groups'!B46</f>
        <v>SWKIF-1</v>
      </c>
      <c r="C138" s="58">
        <f>VLOOKUP(CONCATENATE(A138, " Results"),'Team Matches Results Tally'!$A$12:$K$653,2,FALSE)</f>
        <v>1</v>
      </c>
      <c r="D138" s="58">
        <f>VLOOKUP(CONCATENATE(A138, " Results"),'Team Matches Results Tally'!$A$12:$K$653,3,FALSE)</f>
        <v>2</v>
      </c>
      <c r="E138" s="58">
        <f>VLOOKUP(CONCATENATE(A138, " Results"),'Team Matches Results Tally'!$A$12:$K$653,4,FALSE)</f>
        <v>5</v>
      </c>
      <c r="F138" s="58"/>
      <c r="G138" s="58">
        <f>VLOOKUP(CONCATENATE(A138, " Results"),'Team Matches Results Tally'!$A$12:$K$653,8,FALSE)</f>
        <v>1</v>
      </c>
      <c r="H138" s="58">
        <f>VLOOKUP(CONCATENATE(A138, " Results"),'Team Matches Results Tally'!$A$12:$K$653,7,FALSE)</f>
        <v>0</v>
      </c>
      <c r="I138" s="58">
        <f>VLOOKUP(CONCATENATE(A138, " Results"),'Team Matches Results Tally'!$A$12:$K$653,6,FALSE)</f>
        <v>0</v>
      </c>
      <c r="J138" s="60" t="str">
        <f>'Round Robin Groups'!B47</f>
        <v>Composite</v>
      </c>
    </row>
    <row r="139" spans="1:10" s="66" customFormat="1" x14ac:dyDescent="0.2">
      <c r="A139" s="93" t="s">
        <v>193</v>
      </c>
      <c r="B139" s="59" t="str">
        <f>'Round Robin Groups'!B44</f>
        <v>Butokuden</v>
      </c>
      <c r="C139" s="59">
        <f>VLOOKUP(CONCATENATE(A139, " Results"),'Team Matches Results Tally'!$A$12:$K$653,2,FALSE)</f>
        <v>1</v>
      </c>
      <c r="D139" s="59">
        <f>VLOOKUP(CONCATENATE(A139, " Results"),'Team Matches Results Tally'!$A$12:$K$653,3,FALSE)</f>
        <v>3</v>
      </c>
      <c r="E139" s="59">
        <f>VLOOKUP(CONCATENATE(A139, " Results"),'Team Matches Results Tally'!$A$12:$K$653,4,FALSE)</f>
        <v>6</v>
      </c>
      <c r="F139" s="59"/>
      <c r="G139" s="59">
        <f>VLOOKUP(CONCATENATE(A139, " Results"),'Team Matches Results Tally'!$A$12:$K$653,8,FALSE)</f>
        <v>1</v>
      </c>
      <c r="H139" s="59">
        <f>VLOOKUP(CONCATENATE(A139, " Results"),'Team Matches Results Tally'!$A$12:$K$653,7,FALSE)</f>
        <v>1</v>
      </c>
      <c r="I139" s="59">
        <f>VLOOKUP(CONCATENATE(A139, " Results"),'Team Matches Results Tally'!$A$12:$K$653,6,FALSE)</f>
        <v>0</v>
      </c>
      <c r="J139" s="59" t="str">
        <f>'Round Robin Groups'!B47</f>
        <v>Composite</v>
      </c>
    </row>
    <row r="140" spans="1:10" x14ac:dyDescent="0.2">
      <c r="A140" s="93"/>
      <c r="B140" s="93"/>
      <c r="C140" s="93"/>
      <c r="D140" s="93"/>
      <c r="E140" s="93"/>
      <c r="F140" s="93"/>
      <c r="G140" s="93"/>
      <c r="H140" s="93"/>
      <c r="I140" s="93"/>
      <c r="J140" s="93"/>
    </row>
    <row r="141" spans="1:10" x14ac:dyDescent="0.2">
      <c r="A141" s="93"/>
      <c r="B141" s="67" t="s">
        <v>409</v>
      </c>
      <c r="C141" s="70" t="s">
        <v>410</v>
      </c>
      <c r="D141" s="70" t="s">
        <v>303</v>
      </c>
      <c r="E141" s="71" t="s">
        <v>176</v>
      </c>
      <c r="F141" s="93"/>
      <c r="G141" s="93"/>
      <c r="H141" s="93"/>
      <c r="I141" s="67" t="s">
        <v>411</v>
      </c>
      <c r="J141" s="47"/>
    </row>
    <row r="142" spans="1:10" x14ac:dyDescent="0.2">
      <c r="A142" s="93"/>
      <c r="B142" s="48" t="str">
        <f>B136</f>
        <v>Butokuden</v>
      </c>
      <c r="C142" s="72">
        <f>C136+C139</f>
        <v>2</v>
      </c>
      <c r="D142" s="72">
        <f>D136+D139</f>
        <v>5</v>
      </c>
      <c r="E142" s="73">
        <f>E136+E139</f>
        <v>8</v>
      </c>
      <c r="F142" s="93"/>
      <c r="G142" s="93"/>
      <c r="H142" s="93"/>
      <c r="I142" s="68" t="s">
        <v>370</v>
      </c>
      <c r="J142" s="49" t="str">
        <f>'Round Robin Score Tally'!H87</f>
        <v>Butokuden</v>
      </c>
    </row>
    <row r="143" spans="1:10" x14ac:dyDescent="0.2">
      <c r="A143" s="93"/>
      <c r="B143" s="48" t="str">
        <f>J136</f>
        <v>PNKF-3</v>
      </c>
      <c r="C143" s="72">
        <f>I136+I137</f>
        <v>1</v>
      </c>
      <c r="D143" s="72">
        <f>H136+H137</f>
        <v>2</v>
      </c>
      <c r="E143" s="73">
        <f>G136+G137</f>
        <v>4</v>
      </c>
      <c r="F143" s="93"/>
      <c r="G143" s="93"/>
      <c r="H143" s="93"/>
      <c r="I143" s="68" t="s">
        <v>377</v>
      </c>
      <c r="J143" s="49" t="str">
        <f>'Round Robin Score Tally'!H88</f>
        <v>SWKIF-1</v>
      </c>
    </row>
    <row r="144" spans="1:10" x14ac:dyDescent="0.2">
      <c r="A144" s="93"/>
      <c r="B144" s="48" t="str">
        <f>B137</f>
        <v>SWKIF-1</v>
      </c>
      <c r="C144" s="72">
        <f>C137+C138</f>
        <v>1</v>
      </c>
      <c r="D144" s="72">
        <f>D137+D138</f>
        <v>3</v>
      </c>
      <c r="E144" s="73">
        <f>E137+E138</f>
        <v>6</v>
      </c>
      <c r="F144" s="93"/>
      <c r="G144" s="93"/>
      <c r="H144" s="93"/>
      <c r="I144" s="68" t="s">
        <v>452</v>
      </c>
      <c r="J144" s="49" t="str">
        <f>'Round Robin Score Tally'!H89</f>
        <v>PNKF-3</v>
      </c>
    </row>
    <row r="145" spans="1:10" x14ac:dyDescent="0.2">
      <c r="A145" s="93"/>
      <c r="B145" s="74" t="str">
        <f>J138</f>
        <v>Composite</v>
      </c>
      <c r="C145" s="75">
        <f>I138+I139</f>
        <v>0</v>
      </c>
      <c r="D145" s="75">
        <f>H138+H139</f>
        <v>1</v>
      </c>
      <c r="E145" s="76">
        <f>G138+G139</f>
        <v>2</v>
      </c>
      <c r="F145" s="93"/>
      <c r="G145" s="93"/>
      <c r="H145" s="93"/>
      <c r="I145" s="69" t="s">
        <v>453</v>
      </c>
      <c r="J145" s="54" t="str">
        <f>'Round Robin Score Tally'!H90</f>
        <v>Composite</v>
      </c>
    </row>
    <row r="149" spans="1:10" ht="18" x14ac:dyDescent="0.2">
      <c r="A149" s="93"/>
      <c r="B149" s="56" t="s">
        <v>454</v>
      </c>
      <c r="C149" s="93"/>
      <c r="D149" s="93"/>
      <c r="E149" s="93"/>
      <c r="F149" s="93"/>
      <c r="G149" s="93"/>
      <c r="H149" s="93"/>
      <c r="I149" s="93"/>
      <c r="J149" s="93"/>
    </row>
    <row r="150" spans="1:10" x14ac:dyDescent="0.2">
      <c r="A150" s="93"/>
      <c r="B150" s="61" t="s">
        <v>178</v>
      </c>
      <c r="C150" s="61" t="s">
        <v>408</v>
      </c>
      <c r="D150" s="61" t="s">
        <v>303</v>
      </c>
      <c r="E150" s="61" t="s">
        <v>176</v>
      </c>
      <c r="F150" s="61"/>
      <c r="G150" s="61" t="s">
        <v>176</v>
      </c>
      <c r="H150" s="61" t="s">
        <v>303</v>
      </c>
      <c r="I150" s="61" t="s">
        <v>408</v>
      </c>
      <c r="J150" s="61" t="s">
        <v>178</v>
      </c>
    </row>
    <row r="151" spans="1:10" x14ac:dyDescent="0.2">
      <c r="A151" s="93" t="s">
        <v>196</v>
      </c>
      <c r="B151" s="58" t="str">
        <f>'Round Robin Groups'!B49</f>
        <v>SEUSKF</v>
      </c>
      <c r="C151" s="58">
        <f>VLOOKUP(CONCATENATE(A151, " Results"),'Team Matches Results Tally'!$A$12:$K$653,2,FALSE)</f>
        <v>1</v>
      </c>
      <c r="D151" s="58">
        <f>VLOOKUP(CONCATENATE(A151, " Results"),'Team Matches Results Tally'!$A$12:$K$653,3,FALSE)</f>
        <v>3</v>
      </c>
      <c r="E151" s="58">
        <f>VLOOKUP(CONCATENATE(A151, " Results"),'Team Matches Results Tally'!$A$12:$K$653,4,FALSE)</f>
        <v>6</v>
      </c>
      <c r="F151" s="58"/>
      <c r="G151" s="58">
        <f>VLOOKUP(CONCATENATE(A151, " Results"),'Team Matches Results Tally'!$A$12:$K$653,8,FALSE)</f>
        <v>2</v>
      </c>
      <c r="H151" s="58">
        <f>VLOOKUP(CONCATENATE(A151, " Results"),'Team Matches Results Tally'!$A$12:$K$653,7,FALSE)</f>
        <v>1</v>
      </c>
      <c r="I151" s="58">
        <f>VLOOKUP(CONCATENATE(A151, " Results"),'Team Matches Results Tally'!$A$12:$K$653,6,FALSE)</f>
        <v>0</v>
      </c>
      <c r="J151" s="58" t="str">
        <f>'Round Robin Groups'!B50</f>
        <v>STV</v>
      </c>
    </row>
    <row r="152" spans="1:10" x14ac:dyDescent="0.2">
      <c r="A152" s="93" t="s">
        <v>197</v>
      </c>
      <c r="B152" s="59" t="str">
        <f>'Round Robin Groups'!B51</f>
        <v>PNKF-2</v>
      </c>
      <c r="C152" s="59">
        <f>VLOOKUP(CONCATENATE(A152, " Results"),'Team Matches Results Tally'!$A$12:$K$653,2,FALSE)</f>
        <v>1</v>
      </c>
      <c r="D152" s="59">
        <f>VLOOKUP(CONCATENATE(A152, " Results"),'Team Matches Results Tally'!$A$12:$K$653,3,FALSE)</f>
        <v>2</v>
      </c>
      <c r="E152" s="59">
        <f>VLOOKUP(CONCATENATE(A152, " Results"),'Team Matches Results Tally'!$A$12:$K$653,4,FALSE)</f>
        <v>4</v>
      </c>
      <c r="F152" s="59"/>
      <c r="G152" s="59">
        <f>VLOOKUP(CONCATENATE(A152, " Results"),'Team Matches Results Tally'!$A$12:$K$653,8,FALSE)</f>
        <v>2</v>
      </c>
      <c r="H152" s="59">
        <f>VLOOKUP(CONCATENATE(A152, " Results"),'Team Matches Results Tally'!$A$12:$K$653,7,FALSE)</f>
        <v>1</v>
      </c>
      <c r="I152" s="59">
        <f>VLOOKUP(CONCATENATE(A152, " Results"),'Team Matches Results Tally'!$A$12:$K$653,6,FALSE)</f>
        <v>0</v>
      </c>
      <c r="J152" s="59" t="str">
        <f>'Round Robin Groups'!B50</f>
        <v>STV</v>
      </c>
    </row>
    <row r="153" spans="1:10" x14ac:dyDescent="0.2">
      <c r="A153" s="93" t="s">
        <v>200</v>
      </c>
      <c r="B153" s="60" t="str">
        <f>'Round Robin Groups'!B51</f>
        <v>PNKF-2</v>
      </c>
      <c r="C153" s="58">
        <f>VLOOKUP(CONCATENATE(A153, " Results"),'Team Matches Results Tally'!$A$12:$K$653,2,FALSE)</f>
        <v>0</v>
      </c>
      <c r="D153" s="58">
        <f>VLOOKUP(CONCATENATE(A153, " Results"),'Team Matches Results Tally'!$A$12:$K$653,3,FALSE)</f>
        <v>0</v>
      </c>
      <c r="E153" s="58">
        <f>VLOOKUP(CONCATENATE(A153, " Results"),'Team Matches Results Tally'!$A$12:$K$653,4,FALSE)</f>
        <v>0</v>
      </c>
      <c r="F153" s="58"/>
      <c r="G153" s="58">
        <f>VLOOKUP(CONCATENATE(A153, " Results"),'Team Matches Results Tally'!$A$12:$K$653,8,FALSE)</f>
        <v>3</v>
      </c>
      <c r="H153" s="58">
        <f>VLOOKUP(CONCATENATE(A153, " Results"),'Team Matches Results Tally'!$A$12:$K$653,7,FALSE)</f>
        <v>2</v>
      </c>
      <c r="I153" s="58">
        <f>VLOOKUP(CONCATENATE(A153, " Results"),'Team Matches Results Tally'!$A$12:$K$653,6,FALSE)</f>
        <v>1</v>
      </c>
      <c r="J153" s="60" t="str">
        <f>'Round Robin Groups'!B52</f>
        <v>Mexico</v>
      </c>
    </row>
    <row r="154" spans="1:10" x14ac:dyDescent="0.2">
      <c r="A154" s="93" t="s">
        <v>202</v>
      </c>
      <c r="B154" s="59" t="str">
        <f>'Round Robin Groups'!B49</f>
        <v>SEUSKF</v>
      </c>
      <c r="C154" s="59">
        <f>VLOOKUP(CONCATENATE(A154, " Results"),'Team Matches Results Tally'!$A$12:$K$653,2,FALSE)</f>
        <v>1</v>
      </c>
      <c r="D154" s="59">
        <f>VLOOKUP(CONCATENATE(A154, " Results"),'Team Matches Results Tally'!$A$12:$K$653,3,FALSE)</f>
        <v>2</v>
      </c>
      <c r="E154" s="59">
        <f>VLOOKUP(CONCATENATE(A154, " Results"),'Team Matches Results Tally'!$A$12:$K$653,4,FALSE)</f>
        <v>3</v>
      </c>
      <c r="F154" s="59"/>
      <c r="G154" s="59">
        <f>VLOOKUP(CONCATENATE(A154, " Results"),'Team Matches Results Tally'!$A$12:$K$653,8,FALSE)</f>
        <v>2</v>
      </c>
      <c r="H154" s="59">
        <f>VLOOKUP(CONCATENATE(A154, " Results"),'Team Matches Results Tally'!$A$12:$K$653,7,FALSE)</f>
        <v>2</v>
      </c>
      <c r="I154" s="59">
        <f>VLOOKUP(CONCATENATE(A154, " Results"),'Team Matches Results Tally'!$A$12:$K$653,6,FALSE)</f>
        <v>0</v>
      </c>
      <c r="J154" s="59" t="str">
        <f>'Round Robin Groups'!B52</f>
        <v>Mexico</v>
      </c>
    </row>
    <row r="155" spans="1:10" x14ac:dyDescent="0.2">
      <c r="A155" s="93"/>
      <c r="B155" s="93"/>
      <c r="C155" s="93"/>
      <c r="D155" s="93"/>
      <c r="E155" s="93"/>
      <c r="F155" s="93"/>
      <c r="G155" s="93"/>
      <c r="H155" s="93"/>
      <c r="I155" s="93"/>
      <c r="J155" s="93"/>
    </row>
    <row r="156" spans="1:10" x14ac:dyDescent="0.2">
      <c r="A156" s="93"/>
      <c r="B156" s="67" t="s">
        <v>409</v>
      </c>
      <c r="C156" s="70" t="s">
        <v>410</v>
      </c>
      <c r="D156" s="70" t="s">
        <v>303</v>
      </c>
      <c r="E156" s="71" t="s">
        <v>176</v>
      </c>
      <c r="F156" s="93"/>
      <c r="G156" s="93"/>
      <c r="H156" s="93"/>
      <c r="I156" s="67" t="s">
        <v>411</v>
      </c>
      <c r="J156" s="47"/>
    </row>
    <row r="157" spans="1:10" x14ac:dyDescent="0.2">
      <c r="A157" s="93"/>
      <c r="B157" s="48" t="str">
        <f>B151</f>
        <v>SEUSKF</v>
      </c>
      <c r="C157" s="72">
        <f>C151+C154</f>
        <v>2</v>
      </c>
      <c r="D157" s="72">
        <f>D151+D154</f>
        <v>5</v>
      </c>
      <c r="E157" s="73">
        <f>E151+E154</f>
        <v>9</v>
      </c>
      <c r="F157" s="93"/>
      <c r="G157" s="93"/>
      <c r="H157" s="93"/>
      <c r="I157" s="68" t="s">
        <v>372</v>
      </c>
      <c r="J157" s="49" t="str">
        <f>'Round Robin Score Tally'!H96</f>
        <v>SEUSKF</v>
      </c>
    </row>
    <row r="158" spans="1:10" x14ac:dyDescent="0.2">
      <c r="A158" s="93"/>
      <c r="B158" s="48" t="str">
        <f>J151</f>
        <v>STV</v>
      </c>
      <c r="C158" s="72">
        <f>I151+I152</f>
        <v>0</v>
      </c>
      <c r="D158" s="72">
        <f>H151+H152</f>
        <v>2</v>
      </c>
      <c r="E158" s="73">
        <f>G151+G152</f>
        <v>4</v>
      </c>
      <c r="F158" s="93"/>
      <c r="G158" s="93"/>
      <c r="H158" s="93"/>
      <c r="I158" s="68" t="s">
        <v>375</v>
      </c>
      <c r="J158" s="49" t="str">
        <f>'Round Robin Score Tally'!H97</f>
        <v>Mexico</v>
      </c>
    </row>
    <row r="159" spans="1:10" x14ac:dyDescent="0.2">
      <c r="A159" s="93"/>
      <c r="B159" s="48" t="str">
        <f>B152</f>
        <v>PNKF-2</v>
      </c>
      <c r="C159" s="72">
        <f>C152+C153</f>
        <v>1</v>
      </c>
      <c r="D159" s="72">
        <f>D152+D153</f>
        <v>2</v>
      </c>
      <c r="E159" s="73">
        <f>E152+E153</f>
        <v>4</v>
      </c>
      <c r="F159" s="93"/>
      <c r="G159" s="93"/>
      <c r="H159" s="93"/>
      <c r="I159" s="68" t="s">
        <v>455</v>
      </c>
      <c r="J159" s="49" t="str">
        <f>'Round Robin Score Tally'!H98</f>
        <v>PNKF-2</v>
      </c>
    </row>
    <row r="160" spans="1:10" x14ac:dyDescent="0.2">
      <c r="A160" s="93"/>
      <c r="B160" s="74" t="str">
        <f>J153</f>
        <v>Mexico</v>
      </c>
      <c r="C160" s="75">
        <f>I153+I154</f>
        <v>1</v>
      </c>
      <c r="D160" s="75">
        <f>H153+H154</f>
        <v>4</v>
      </c>
      <c r="E160" s="76">
        <f>G153+G154</f>
        <v>5</v>
      </c>
      <c r="F160" s="93"/>
      <c r="G160" s="93"/>
      <c r="H160" s="93"/>
      <c r="I160" s="69" t="s">
        <v>456</v>
      </c>
      <c r="J160" s="54" t="str">
        <f>'Round Robin Score Tally'!H99</f>
        <v>STV</v>
      </c>
    </row>
    <row r="164" spans="1:10" s="80" customFormat="1" ht="18" x14ac:dyDescent="0.2">
      <c r="A164" s="93"/>
      <c r="B164" s="56" t="s">
        <v>457</v>
      </c>
      <c r="C164" s="93"/>
      <c r="D164" s="93"/>
      <c r="E164" s="93"/>
      <c r="F164" s="93"/>
      <c r="G164" s="93"/>
      <c r="H164" s="93"/>
      <c r="I164" s="93"/>
      <c r="J164" s="93"/>
    </row>
    <row r="165" spans="1:10" s="80" customFormat="1" x14ac:dyDescent="0.2">
      <c r="A165" s="93"/>
      <c r="B165" s="61" t="s">
        <v>178</v>
      </c>
      <c r="C165" s="61" t="s">
        <v>408</v>
      </c>
      <c r="D165" s="61" t="s">
        <v>303</v>
      </c>
      <c r="E165" s="61" t="s">
        <v>176</v>
      </c>
      <c r="F165" s="61"/>
      <c r="G165" s="61" t="s">
        <v>176</v>
      </c>
      <c r="H165" s="61" t="s">
        <v>303</v>
      </c>
      <c r="I165" s="61" t="s">
        <v>408</v>
      </c>
      <c r="J165" s="61" t="s">
        <v>178</v>
      </c>
    </row>
    <row r="166" spans="1:10" s="80" customFormat="1" x14ac:dyDescent="0.2">
      <c r="A166" s="93" t="s">
        <v>203</v>
      </c>
      <c r="B166" s="58" t="str">
        <f>'Round Robin Groups'!B54</f>
        <v>SWKIF-2</v>
      </c>
      <c r="C166" s="58">
        <f>VLOOKUP(CONCATENATE(A166, " Results"),'Team Matches Results Tally'!$A$12:$K$653,2,FALSE)</f>
        <v>0</v>
      </c>
      <c r="D166" s="58">
        <f>VLOOKUP(CONCATENATE(A166, " Results"),'Team Matches Results Tally'!$A$12:$K$653,3,FALSE)</f>
        <v>0</v>
      </c>
      <c r="E166" s="58">
        <f>VLOOKUP(CONCATENATE(A166, " Results"),'Team Matches Results Tally'!$A$12:$K$653,4,FALSE)</f>
        <v>0</v>
      </c>
      <c r="F166" s="58"/>
      <c r="G166" s="58">
        <f>VLOOKUP(CONCATENATE(A166, " Results"),'Team Matches Results Tally'!$A$12:$K$653,8,FALSE)</f>
        <v>9</v>
      </c>
      <c r="H166" s="58">
        <f>VLOOKUP(CONCATENATE(A166, " Results"),'Team Matches Results Tally'!$A$12:$K$653,7,FALSE)</f>
        <v>5</v>
      </c>
      <c r="I166" s="58">
        <f>VLOOKUP(CONCATENATE(A166, " Results"),'Team Matches Results Tally'!$A$12:$K$653,6,FALSE)</f>
        <v>1</v>
      </c>
      <c r="J166" s="58" t="str">
        <f>'Round Robin Groups'!B55</f>
        <v>PNKF-1</v>
      </c>
    </row>
    <row r="167" spans="1:10" s="80" customFormat="1" x14ac:dyDescent="0.2">
      <c r="A167" s="93" t="s">
        <v>204</v>
      </c>
      <c r="B167" s="59" t="str">
        <f>'Round Robin Groups'!B56</f>
        <v>GNEUSKF</v>
      </c>
      <c r="C167" s="59">
        <f>VLOOKUP(CONCATENATE(A167, " Results"),'Team Matches Results Tally'!$A$12:$K$653,2,FALSE)</f>
        <v>0</v>
      </c>
      <c r="D167" s="59">
        <f>VLOOKUP(CONCATENATE(A167, " Results"),'Team Matches Results Tally'!$A$12:$K$653,3,FALSE)</f>
        <v>0</v>
      </c>
      <c r="E167" s="59">
        <f>VLOOKUP(CONCATENATE(A167, " Results"),'Team Matches Results Tally'!$A$12:$K$653,4,FALSE)</f>
        <v>0</v>
      </c>
      <c r="F167" s="59"/>
      <c r="G167" s="59">
        <f>VLOOKUP(CONCATENATE(A167, " Results"),'Team Matches Results Tally'!$A$12:$K$653,8,FALSE)</f>
        <v>5</v>
      </c>
      <c r="H167" s="59">
        <f>VLOOKUP(CONCATENATE(A167, " Results"),'Team Matches Results Tally'!$A$12:$K$653,7,FALSE)</f>
        <v>4</v>
      </c>
      <c r="I167" s="59">
        <f>VLOOKUP(CONCATENATE(A167, " Results"),'Team Matches Results Tally'!$A$12:$K$653,6,FALSE)</f>
        <v>1</v>
      </c>
      <c r="J167" s="59" t="str">
        <f>'Round Robin Groups'!B55</f>
        <v>PNKF-1</v>
      </c>
    </row>
    <row r="168" spans="1:10" s="80" customFormat="1" x14ac:dyDescent="0.2">
      <c r="A168" s="93" t="s">
        <v>205</v>
      </c>
      <c r="B168" s="60" t="str">
        <f>'Round Robin Groups'!B56</f>
        <v>GNEUSKF</v>
      </c>
      <c r="C168" s="58">
        <f>VLOOKUP(CONCATENATE(A168, " Results"),'Team Matches Results Tally'!$A$12:$K$653,2,FALSE)</f>
        <v>0</v>
      </c>
      <c r="D168" s="58">
        <f>VLOOKUP(CONCATENATE(A168, " Results"),'Team Matches Results Tally'!$A$12:$K$653,3,FALSE)</f>
        <v>1</v>
      </c>
      <c r="E168" s="58">
        <f>VLOOKUP(CONCATENATE(A168, " Results"),'Team Matches Results Tally'!$A$12:$K$653,4,FALSE)</f>
        <v>1</v>
      </c>
      <c r="F168" s="58"/>
      <c r="G168" s="58">
        <f>VLOOKUP(CONCATENATE(A168, " Results"),'Team Matches Results Tally'!$A$12:$K$653,8,FALSE)</f>
        <v>4</v>
      </c>
      <c r="H168" s="58">
        <f>VLOOKUP(CONCATENATE(A168, " Results"),'Team Matches Results Tally'!$A$12:$K$653,7,FALSE)</f>
        <v>3</v>
      </c>
      <c r="I168" s="58">
        <f>VLOOKUP(CONCATENATE(A168, " Results"),'Team Matches Results Tally'!$A$12:$K$653,6,FALSE)</f>
        <v>1</v>
      </c>
      <c r="J168" s="60" t="str">
        <f>'Round Robin Groups'!B57</f>
        <v>SCKF</v>
      </c>
    </row>
    <row r="169" spans="1:10" s="80" customFormat="1" x14ac:dyDescent="0.2">
      <c r="A169" s="93" t="s">
        <v>206</v>
      </c>
      <c r="B169" s="59" t="str">
        <f>'Round Robin Groups'!B54</f>
        <v>SWKIF-2</v>
      </c>
      <c r="C169" s="59">
        <f>VLOOKUP(CONCATENATE(A169, " Results"),'Team Matches Results Tally'!$A$12:$K$653,2,FALSE)</f>
        <v>0</v>
      </c>
      <c r="D169" s="59">
        <f>VLOOKUP(CONCATENATE(A169, " Results"),'Team Matches Results Tally'!$A$12:$K$653,3,FALSE)</f>
        <v>0</v>
      </c>
      <c r="E169" s="59">
        <f>VLOOKUP(CONCATENATE(A169, " Results"),'Team Matches Results Tally'!$A$12:$K$653,4,FALSE)</f>
        <v>0</v>
      </c>
      <c r="F169" s="59"/>
      <c r="G169" s="59">
        <f>VLOOKUP(CONCATENATE(A169, " Results"),'Team Matches Results Tally'!$A$12:$K$653,8,FALSE)</f>
        <v>9</v>
      </c>
      <c r="H169" s="59">
        <f>VLOOKUP(CONCATENATE(A169, " Results"),'Team Matches Results Tally'!$A$12:$K$653,7,FALSE)</f>
        <v>5</v>
      </c>
      <c r="I169" s="59">
        <f>VLOOKUP(CONCATENATE(A169, " Results"),'Team Matches Results Tally'!$A$12:$K$653,6,FALSE)</f>
        <v>1</v>
      </c>
      <c r="J169" s="59" t="str">
        <f>'Round Robin Groups'!B57</f>
        <v>SCKF</v>
      </c>
    </row>
    <row r="170" spans="1:10" s="80" customFormat="1" x14ac:dyDescent="0.2">
      <c r="A170" s="93"/>
      <c r="B170" s="93"/>
      <c r="C170" s="93"/>
      <c r="D170" s="93"/>
      <c r="E170" s="93"/>
      <c r="F170" s="93"/>
      <c r="G170" s="93"/>
      <c r="H170" s="93"/>
      <c r="I170" s="93"/>
      <c r="J170" s="93"/>
    </row>
    <row r="171" spans="1:10" s="80" customFormat="1" x14ac:dyDescent="0.2">
      <c r="A171" s="93"/>
      <c r="B171" s="67" t="s">
        <v>409</v>
      </c>
      <c r="C171" s="70" t="s">
        <v>410</v>
      </c>
      <c r="D171" s="70" t="s">
        <v>303</v>
      </c>
      <c r="E171" s="71" t="s">
        <v>176</v>
      </c>
      <c r="F171" s="93"/>
      <c r="G171" s="93"/>
      <c r="H171" s="93"/>
      <c r="I171" s="67" t="s">
        <v>411</v>
      </c>
      <c r="J171" s="47"/>
    </row>
    <row r="172" spans="1:10" s="80" customFormat="1" x14ac:dyDescent="0.2">
      <c r="A172" s="93"/>
      <c r="B172" s="48" t="str">
        <f>B166</f>
        <v>SWKIF-2</v>
      </c>
      <c r="C172" s="72">
        <f>C166+C169</f>
        <v>0</v>
      </c>
      <c r="D172" s="72">
        <f>D166+D169</f>
        <v>0</v>
      </c>
      <c r="E172" s="73">
        <f>E166+E169</f>
        <v>0</v>
      </c>
      <c r="F172" s="93"/>
      <c r="G172" s="93"/>
      <c r="H172" s="93"/>
      <c r="I172" s="68" t="s">
        <v>374</v>
      </c>
      <c r="J172" s="49" t="str">
        <f>'Round Robin Score Tally'!H105</f>
        <v>PNKF-1</v>
      </c>
    </row>
    <row r="173" spans="1:10" s="80" customFormat="1" x14ac:dyDescent="0.2">
      <c r="A173" s="93"/>
      <c r="B173" s="48" t="str">
        <f>J166</f>
        <v>PNKF-1</v>
      </c>
      <c r="C173" s="72">
        <f>I166+I167</f>
        <v>2</v>
      </c>
      <c r="D173" s="72">
        <f>H166+H167</f>
        <v>9</v>
      </c>
      <c r="E173" s="73">
        <f>G166+G167</f>
        <v>14</v>
      </c>
      <c r="F173" s="93"/>
      <c r="G173" s="93"/>
      <c r="H173" s="93"/>
      <c r="I173" s="68" t="s">
        <v>373</v>
      </c>
      <c r="J173" s="49" t="str">
        <f>'Round Robin Score Tally'!H106</f>
        <v>SCKF</v>
      </c>
    </row>
    <row r="174" spans="1:10" s="80" customFormat="1" x14ac:dyDescent="0.2">
      <c r="A174" s="93"/>
      <c r="B174" s="48" t="str">
        <f>B167</f>
        <v>GNEUSKF</v>
      </c>
      <c r="C174" s="72">
        <f>C167+C168</f>
        <v>0</v>
      </c>
      <c r="D174" s="72">
        <f>D167+D168</f>
        <v>1</v>
      </c>
      <c r="E174" s="73">
        <f>E167+E168</f>
        <v>1</v>
      </c>
      <c r="F174" s="93"/>
      <c r="G174" s="93"/>
      <c r="H174" s="93"/>
      <c r="I174" s="68" t="s">
        <v>458</v>
      </c>
      <c r="J174" s="49" t="str">
        <f>'Round Robin Score Tally'!H107</f>
        <v>GNEUSKF</v>
      </c>
    </row>
    <row r="175" spans="1:10" s="80" customFormat="1" x14ac:dyDescent="0.2">
      <c r="A175" s="93"/>
      <c r="B175" s="74" t="str">
        <f>J168</f>
        <v>SCKF</v>
      </c>
      <c r="C175" s="75">
        <f>I168+I169</f>
        <v>2</v>
      </c>
      <c r="D175" s="75">
        <f>H168+H169</f>
        <v>8</v>
      </c>
      <c r="E175" s="76">
        <f>G168+G169</f>
        <v>13</v>
      </c>
      <c r="F175" s="93"/>
      <c r="G175" s="93"/>
      <c r="H175" s="93"/>
      <c r="I175" s="69" t="s">
        <v>459</v>
      </c>
      <c r="J175" s="54" t="str">
        <f>'Round Robin Score Tally'!H108</f>
        <v>SWKIF-2</v>
      </c>
    </row>
    <row r="176" spans="1:10" s="80" customFormat="1" x14ac:dyDescent="0.2">
      <c r="A176" s="93"/>
      <c r="B176" s="93"/>
      <c r="C176" s="93"/>
      <c r="D176" s="93"/>
      <c r="E176" s="93"/>
      <c r="F176" s="93"/>
      <c r="G176" s="93"/>
      <c r="H176" s="93"/>
      <c r="I176" s="93"/>
      <c r="J176" s="93"/>
    </row>
    <row r="177" spans="1:10" s="80" customFormat="1" x14ac:dyDescent="0.2">
      <c r="A177" s="93"/>
      <c r="B177" s="93"/>
      <c r="C177" s="93"/>
      <c r="D177" s="93"/>
      <c r="E177" s="93"/>
      <c r="F177" s="93"/>
      <c r="G177" s="93"/>
      <c r="H177" s="93"/>
      <c r="I177" s="93"/>
      <c r="J177" s="93"/>
    </row>
    <row r="178" spans="1:10" s="80" customFormat="1" x14ac:dyDescent="0.2">
      <c r="A178" s="93"/>
      <c r="B178" s="93"/>
      <c r="C178" s="93"/>
      <c r="D178" s="93"/>
      <c r="E178" s="93"/>
      <c r="F178" s="93"/>
      <c r="G178" s="93"/>
      <c r="H178" s="93"/>
      <c r="I178" s="93"/>
      <c r="J178" s="93"/>
    </row>
    <row r="179" spans="1:10" s="80" customFormat="1" ht="18" x14ac:dyDescent="0.2">
      <c r="A179" s="93"/>
      <c r="B179" s="56" t="s">
        <v>460</v>
      </c>
      <c r="C179" s="93"/>
      <c r="D179" s="93"/>
      <c r="E179" s="93"/>
      <c r="F179" s="93"/>
      <c r="G179" s="93"/>
      <c r="H179" s="93"/>
      <c r="I179" s="93"/>
      <c r="J179" s="93"/>
    </row>
    <row r="180" spans="1:10" s="80" customFormat="1" x14ac:dyDescent="0.2">
      <c r="A180" s="93"/>
      <c r="B180" s="61" t="s">
        <v>178</v>
      </c>
      <c r="C180" s="61" t="s">
        <v>408</v>
      </c>
      <c r="D180" s="61" t="s">
        <v>303</v>
      </c>
      <c r="E180" s="61" t="s">
        <v>176</v>
      </c>
      <c r="F180" s="61"/>
      <c r="G180" s="61" t="s">
        <v>176</v>
      </c>
      <c r="H180" s="61" t="s">
        <v>303</v>
      </c>
      <c r="I180" s="61" t="s">
        <v>408</v>
      </c>
      <c r="J180" s="61" t="s">
        <v>178</v>
      </c>
    </row>
    <row r="181" spans="1:10" s="80" customFormat="1" x14ac:dyDescent="0.2">
      <c r="A181" s="93" t="s">
        <v>207</v>
      </c>
      <c r="B181" s="58" t="str">
        <f>'Round Robin Groups'!B59</f>
        <v>HKF</v>
      </c>
      <c r="C181" s="58">
        <f>VLOOKUP(CONCATENATE(A181, " Results"),'Team Matches Results Tally'!$A$12:$K$653,2,FALSE)</f>
        <v>1</v>
      </c>
      <c r="D181" s="58">
        <f>VLOOKUP(CONCATENATE(A181, " Results"),'Team Matches Results Tally'!$A$12:$K$653,3,FALSE)</f>
        <v>4</v>
      </c>
      <c r="E181" s="58">
        <f>VLOOKUP(CONCATENATE(A181, " Results"),'Team Matches Results Tally'!$A$12:$K$653,4,FALSE)</f>
        <v>5</v>
      </c>
      <c r="F181" s="58"/>
      <c r="G181" s="58">
        <f>VLOOKUP(CONCATENATE(A181, " Results"),'Team Matches Results Tally'!$A$12:$K$653,8,FALSE)</f>
        <v>1</v>
      </c>
      <c r="H181" s="58">
        <f>VLOOKUP(CONCATENATE(A181, " Results"),'Team Matches Results Tally'!$A$12:$K$653,7,FALSE)</f>
        <v>1</v>
      </c>
      <c r="I181" s="58">
        <f>VLOOKUP(CONCATENATE(A181, " Results"),'Team Matches Results Tally'!$A$12:$K$653,6,FALSE)</f>
        <v>0</v>
      </c>
      <c r="J181" s="58" t="str">
        <f>'Round Robin Groups'!B60</f>
        <v>SFU</v>
      </c>
    </row>
    <row r="182" spans="1:10" s="80" customFormat="1" x14ac:dyDescent="0.2">
      <c r="A182" s="93" t="s">
        <v>208</v>
      </c>
      <c r="B182" s="59" t="str">
        <f>'Round Robin Groups'!B61</f>
        <v>TAC</v>
      </c>
      <c r="C182" s="59">
        <f>VLOOKUP(CONCATENATE(A182, " Results"),'Team Matches Results Tally'!$A$12:$K$653,2,FALSE)</f>
        <v>0</v>
      </c>
      <c r="D182" s="59">
        <f>VLOOKUP(CONCATENATE(A182, " Results"),'Team Matches Results Tally'!$A$12:$K$653,3,FALSE)</f>
        <v>0</v>
      </c>
      <c r="E182" s="59">
        <f>VLOOKUP(CONCATENATE(A182, " Results"),'Team Matches Results Tally'!$A$12:$K$653,4,FALSE)</f>
        <v>0</v>
      </c>
      <c r="F182" s="59"/>
      <c r="G182" s="59">
        <f>VLOOKUP(CONCATENATE(A182, " Results"),'Team Matches Results Tally'!$A$12:$K$653,8,FALSE)</f>
        <v>6</v>
      </c>
      <c r="H182" s="59">
        <f>VLOOKUP(CONCATENATE(A182, " Results"),'Team Matches Results Tally'!$A$12:$K$653,7,FALSE)</f>
        <v>3</v>
      </c>
      <c r="I182" s="59">
        <f>VLOOKUP(CONCATENATE(A182, " Results"),'Team Matches Results Tally'!$A$12:$K$653,6,FALSE)</f>
        <v>1</v>
      </c>
      <c r="J182" s="59" t="str">
        <f>'Round Robin Groups'!B60</f>
        <v>SFU</v>
      </c>
    </row>
    <row r="183" spans="1:10" s="80" customFormat="1" x14ac:dyDescent="0.2">
      <c r="A183" s="93" t="s">
        <v>209</v>
      </c>
      <c r="B183" s="60" t="str">
        <f>'Round Robin Groups'!B61</f>
        <v>TAC</v>
      </c>
      <c r="C183" s="58">
        <f>VLOOKUP(CONCATENATE(A183, " Results"),'Team Matches Results Tally'!$A$12:$K$653,2,FALSE)</f>
        <v>0</v>
      </c>
      <c r="D183" s="58">
        <f>VLOOKUP(CONCATENATE(A183, " Results"),'Team Matches Results Tally'!$A$12:$K$653,3,FALSE)</f>
        <v>0</v>
      </c>
      <c r="E183" s="58">
        <f>VLOOKUP(CONCATENATE(A183, " Results"),'Team Matches Results Tally'!$A$12:$K$653,4,FALSE)</f>
        <v>0</v>
      </c>
      <c r="F183" s="58"/>
      <c r="G183" s="58">
        <f>VLOOKUP(CONCATENATE(A183, " Results"),'Team Matches Results Tally'!$A$12:$K$653,8,FALSE)</f>
        <v>6</v>
      </c>
      <c r="H183" s="58">
        <f>VLOOKUP(CONCATENATE(A183, " Results"),'Team Matches Results Tally'!$A$12:$K$653,7,FALSE)</f>
        <v>4</v>
      </c>
      <c r="I183" s="58">
        <f>VLOOKUP(CONCATENATE(A183, " Results"),'Team Matches Results Tally'!$A$12:$K$653,6,FALSE)</f>
        <v>1</v>
      </c>
      <c r="J183" s="60" t="str">
        <f>'Round Robin Groups'!B62</f>
        <v>NCKF</v>
      </c>
    </row>
    <row r="184" spans="1:10" s="80" customFormat="1" x14ac:dyDescent="0.2">
      <c r="A184" s="93" t="s">
        <v>210</v>
      </c>
      <c r="B184" s="59" t="str">
        <f>'Round Robin Groups'!B59</f>
        <v>HKF</v>
      </c>
      <c r="C184" s="59">
        <f>VLOOKUP(CONCATENATE(A184, " Results"),'Team Matches Results Tally'!$A$12:$K$653,2,FALSE)</f>
        <v>1</v>
      </c>
      <c r="D184" s="59">
        <f>VLOOKUP(CONCATENATE(A184, " Results"),'Team Matches Results Tally'!$A$12:$K$653,3,FALSE)</f>
        <v>1</v>
      </c>
      <c r="E184" s="59">
        <f>VLOOKUP(CONCATENATE(A184, " Results"),'Team Matches Results Tally'!$A$12:$K$653,4,FALSE)</f>
        <v>2</v>
      </c>
      <c r="F184" s="59"/>
      <c r="G184" s="59">
        <f>VLOOKUP(CONCATENATE(A184, " Results"),'Team Matches Results Tally'!$A$12:$K$653,8,FALSE)</f>
        <v>0</v>
      </c>
      <c r="H184" s="59">
        <f>VLOOKUP(CONCATENATE(A184, " Results"),'Team Matches Results Tally'!$A$12:$K$653,7,FALSE)</f>
        <v>0</v>
      </c>
      <c r="I184" s="59">
        <f>VLOOKUP(CONCATENATE(A184, " Results"),'Team Matches Results Tally'!$A$12:$K$653,6,FALSE)</f>
        <v>0</v>
      </c>
      <c r="J184" s="59" t="str">
        <f>'Round Robin Groups'!B62</f>
        <v>NCKF</v>
      </c>
    </row>
    <row r="185" spans="1:10" s="80" customFormat="1" x14ac:dyDescent="0.2">
      <c r="A185" s="93"/>
      <c r="B185" s="93"/>
      <c r="C185" s="93"/>
      <c r="D185" s="93"/>
      <c r="E185" s="93"/>
      <c r="F185" s="93"/>
      <c r="G185" s="93"/>
      <c r="H185" s="93"/>
      <c r="I185" s="93"/>
      <c r="J185" s="93"/>
    </row>
    <row r="186" spans="1:10" s="80" customFormat="1" x14ac:dyDescent="0.2">
      <c r="A186" s="93"/>
      <c r="B186" s="67" t="s">
        <v>409</v>
      </c>
      <c r="C186" s="70" t="s">
        <v>410</v>
      </c>
      <c r="D186" s="70" t="s">
        <v>303</v>
      </c>
      <c r="E186" s="71" t="s">
        <v>176</v>
      </c>
      <c r="F186" s="93"/>
      <c r="G186" s="93"/>
      <c r="H186" s="93"/>
      <c r="I186" s="67" t="s">
        <v>411</v>
      </c>
      <c r="J186" s="47"/>
    </row>
    <row r="187" spans="1:10" s="80" customFormat="1" x14ac:dyDescent="0.2">
      <c r="A187" s="93"/>
      <c r="B187" s="48" t="str">
        <f>B181</f>
        <v>HKF</v>
      </c>
      <c r="C187" s="72">
        <f>C181+C184</f>
        <v>2</v>
      </c>
      <c r="D187" s="72">
        <f>D181+D184</f>
        <v>5</v>
      </c>
      <c r="E187" s="73">
        <f>E181+E184</f>
        <v>7</v>
      </c>
      <c r="F187" s="93"/>
      <c r="G187" s="93"/>
      <c r="H187" s="93"/>
      <c r="I187" s="68" t="s">
        <v>376</v>
      </c>
      <c r="J187" s="49" t="str">
        <f>'Round Robin Score Tally'!H114</f>
        <v>HKF</v>
      </c>
    </row>
    <row r="188" spans="1:10" s="80" customFormat="1" x14ac:dyDescent="0.2">
      <c r="A188" s="93"/>
      <c r="B188" s="48" t="str">
        <f>J181</f>
        <v>SFU</v>
      </c>
      <c r="C188" s="72">
        <f>I181+I182</f>
        <v>1</v>
      </c>
      <c r="D188" s="72">
        <f>H181+H182</f>
        <v>4</v>
      </c>
      <c r="E188" s="73">
        <f>G181+G182</f>
        <v>7</v>
      </c>
      <c r="F188" s="93"/>
      <c r="G188" s="93"/>
      <c r="H188" s="93"/>
      <c r="I188" s="68" t="s">
        <v>371</v>
      </c>
      <c r="J188" s="49" t="str">
        <f>'Round Robin Score Tally'!H115</f>
        <v>SFU</v>
      </c>
    </row>
    <row r="189" spans="1:10" s="80" customFormat="1" x14ac:dyDescent="0.2">
      <c r="A189" s="93"/>
      <c r="B189" s="48" t="str">
        <f>B182</f>
        <v>TAC</v>
      </c>
      <c r="C189" s="72">
        <f>C182+C183</f>
        <v>0</v>
      </c>
      <c r="D189" s="72">
        <f>D182+D183</f>
        <v>0</v>
      </c>
      <c r="E189" s="73">
        <f>E182+E183</f>
        <v>0</v>
      </c>
      <c r="F189" s="93"/>
      <c r="G189" s="93"/>
      <c r="H189" s="93"/>
      <c r="I189" s="68" t="s">
        <v>461</v>
      </c>
      <c r="J189" s="49" t="str">
        <f>'Round Robin Score Tally'!H116</f>
        <v>NCKF</v>
      </c>
    </row>
    <row r="190" spans="1:10" s="80" customFormat="1" x14ac:dyDescent="0.2">
      <c r="A190" s="93"/>
      <c r="B190" s="74" t="str">
        <f>J183</f>
        <v>NCKF</v>
      </c>
      <c r="C190" s="75">
        <f>I183+I184</f>
        <v>1</v>
      </c>
      <c r="D190" s="75">
        <f>H183+H184</f>
        <v>4</v>
      </c>
      <c r="E190" s="76">
        <f>G183+G184</f>
        <v>6</v>
      </c>
      <c r="F190" s="93"/>
      <c r="G190" s="93"/>
      <c r="H190" s="93"/>
      <c r="I190" s="69" t="s">
        <v>462</v>
      </c>
      <c r="J190" s="54" t="str">
        <f>'Round Robin Score Tally'!H117</f>
        <v>TAC</v>
      </c>
    </row>
    <row r="194" spans="1:10" ht="18" hidden="1" x14ac:dyDescent="0.2">
      <c r="A194" s="93"/>
      <c r="B194" s="56" t="s">
        <v>463</v>
      </c>
      <c r="C194" s="93"/>
      <c r="D194" s="93"/>
      <c r="E194" s="93"/>
      <c r="F194" s="93"/>
      <c r="G194" s="93"/>
      <c r="H194" s="93"/>
      <c r="I194" s="93"/>
      <c r="J194" s="93"/>
    </row>
    <row r="195" spans="1:10" hidden="1" x14ac:dyDescent="0.2">
      <c r="A195" s="93"/>
      <c r="B195" s="61" t="s">
        <v>178</v>
      </c>
      <c r="C195" s="61" t="s">
        <v>408</v>
      </c>
      <c r="D195" s="61" t="s">
        <v>303</v>
      </c>
      <c r="E195" s="61" t="s">
        <v>176</v>
      </c>
      <c r="F195" s="61"/>
      <c r="G195" s="61" t="s">
        <v>176</v>
      </c>
      <c r="H195" s="61" t="s">
        <v>303</v>
      </c>
      <c r="I195" s="61" t="s">
        <v>408</v>
      </c>
      <c r="J195" s="61" t="s">
        <v>178</v>
      </c>
    </row>
    <row r="196" spans="1:10" hidden="1" x14ac:dyDescent="0.2">
      <c r="A196" s="93" t="s">
        <v>212</v>
      </c>
      <c r="B196" s="58" t="str">
        <f>'Round Robin Groups'!B64</f>
        <v>Team EE1</v>
      </c>
      <c r="C196" s="58">
        <f>VLOOKUP(CONCATENATE(A196, " Results"),'Team Matches Results Tally'!$A$12:$K$653,2,FALSE)</f>
        <v>1</v>
      </c>
      <c r="D196" s="58">
        <f>VLOOKUP(CONCATENATE(A196, " Results"),'Team Matches Results Tally'!$A$12:$K$653,3,FALSE)</f>
        <v>2</v>
      </c>
      <c r="E196" s="58">
        <f>VLOOKUP(CONCATENATE(A196, " Results"),'Team Matches Results Tally'!$A$12:$K$653,4,FALSE)</f>
        <v>3</v>
      </c>
      <c r="F196" s="58"/>
      <c r="G196" s="58">
        <f>VLOOKUP(CONCATENATE(A196, " Results"),'Team Matches Results Tally'!$A$12:$K$653,8,FALSE)</f>
        <v>1</v>
      </c>
      <c r="H196" s="58">
        <f>VLOOKUP(CONCATENATE(A196, " Results"),'Team Matches Results Tally'!$A$12:$K$653,7,FALSE)</f>
        <v>0</v>
      </c>
      <c r="I196" s="58">
        <f>VLOOKUP(CONCATENATE(A196, " Results"),'Team Matches Results Tally'!$A$12:$K$653,6,FALSE)</f>
        <v>0</v>
      </c>
      <c r="J196" s="58" t="str">
        <f>'Round Robin Groups'!B65</f>
        <v>Team EE2</v>
      </c>
    </row>
    <row r="197" spans="1:10" hidden="1" x14ac:dyDescent="0.2">
      <c r="A197" s="93" t="s">
        <v>213</v>
      </c>
      <c r="B197" s="59" t="str">
        <f>'Round Robin Groups'!B66</f>
        <v>Team EE3</v>
      </c>
      <c r="C197" s="59">
        <f>VLOOKUP(CONCATENATE(A197, " Results"),'Team Matches Results Tally'!$A$12:$K$653,2,FALSE)</f>
        <v>0</v>
      </c>
      <c r="D197" s="59">
        <f>VLOOKUP(CONCATENATE(A197, " Results"),'Team Matches Results Tally'!$A$12:$K$653,3,FALSE)</f>
        <v>1</v>
      </c>
      <c r="E197" s="59">
        <f>VLOOKUP(CONCATENATE(A197, " Results"),'Team Matches Results Tally'!$A$12:$K$653,4,FALSE)</f>
        <v>1</v>
      </c>
      <c r="F197" s="59"/>
      <c r="G197" s="59">
        <f>VLOOKUP(CONCATENATE(A197, " Results"),'Team Matches Results Tally'!$A$12:$K$653,8,FALSE)</f>
        <v>2</v>
      </c>
      <c r="H197" s="59">
        <f>VLOOKUP(CONCATENATE(A197, " Results"),'Team Matches Results Tally'!$A$12:$K$653,7,FALSE)</f>
        <v>1</v>
      </c>
      <c r="I197" s="59">
        <f>VLOOKUP(CONCATENATE(A197, " Results"),'Team Matches Results Tally'!$A$12:$K$653,6,FALSE)</f>
        <v>1</v>
      </c>
      <c r="J197" s="59" t="str">
        <f>'Round Robin Groups'!B65</f>
        <v>Team EE2</v>
      </c>
    </row>
    <row r="198" spans="1:10" hidden="1" x14ac:dyDescent="0.2">
      <c r="A198" s="93" t="s">
        <v>214</v>
      </c>
      <c r="B198" s="60" t="str">
        <f>'Round Robin Groups'!B66</f>
        <v>Team EE3</v>
      </c>
      <c r="C198" s="58">
        <f>VLOOKUP(CONCATENATE(A198, " Results"),'Team Matches Results Tally'!$A$12:$K$653,2,FALSE)</f>
        <v>1</v>
      </c>
      <c r="D198" s="58">
        <f>VLOOKUP(CONCATENATE(A198, " Results"),'Team Matches Results Tally'!$A$12:$K$653,3,FALSE)</f>
        <v>1</v>
      </c>
      <c r="E198" s="58">
        <f>VLOOKUP(CONCATENATE(A198, " Results"),'Team Matches Results Tally'!$A$12:$K$653,4,FALSE)</f>
        <v>2</v>
      </c>
      <c r="F198" s="58"/>
      <c r="G198" s="58">
        <f>VLOOKUP(CONCATENATE(A198, " Results"),'Team Matches Results Tally'!$A$12:$K$653,8,FALSE)</f>
        <v>2</v>
      </c>
      <c r="H198" s="58">
        <f>VLOOKUP(CONCATENATE(A198, " Results"),'Team Matches Results Tally'!$A$12:$K$653,7,FALSE)</f>
        <v>1</v>
      </c>
      <c r="I198" s="58">
        <f>VLOOKUP(CONCATENATE(A198, " Results"),'Team Matches Results Tally'!$A$12:$K$653,6,FALSE)</f>
        <v>0</v>
      </c>
      <c r="J198" s="60" t="str">
        <f>'Round Robin Groups'!B67</f>
        <v>Team EE4</v>
      </c>
    </row>
    <row r="199" spans="1:10" hidden="1" x14ac:dyDescent="0.2">
      <c r="A199" s="93" t="s">
        <v>217</v>
      </c>
      <c r="B199" s="59" t="str">
        <f>'Round Robin Groups'!B64</f>
        <v>Team EE1</v>
      </c>
      <c r="C199" s="59">
        <f>VLOOKUP(CONCATENATE(A199, " Results"),'Team Matches Results Tally'!$A$12:$K$653,2,FALSE)</f>
        <v>0</v>
      </c>
      <c r="D199" s="59">
        <f>VLOOKUP(CONCATENATE(A199, " Results"),'Team Matches Results Tally'!$A$12:$K$653,3,FALSE)</f>
        <v>0</v>
      </c>
      <c r="E199" s="59">
        <f>VLOOKUP(CONCATENATE(A199, " Results"),'Team Matches Results Tally'!$A$12:$K$653,4,FALSE)</f>
        <v>0</v>
      </c>
      <c r="F199" s="59"/>
      <c r="G199" s="59">
        <f>VLOOKUP(CONCATENATE(A199, " Results"),'Team Matches Results Tally'!$A$12:$K$653,8,FALSE)</f>
        <v>1</v>
      </c>
      <c r="H199" s="59">
        <f>VLOOKUP(CONCATENATE(A199, " Results"),'Team Matches Results Tally'!$A$12:$K$653,7,FALSE)</f>
        <v>1</v>
      </c>
      <c r="I199" s="59">
        <f>VLOOKUP(CONCATENATE(A199, " Results"),'Team Matches Results Tally'!$A$12:$K$653,6,FALSE)</f>
        <v>1</v>
      </c>
      <c r="J199" s="59" t="str">
        <f>'Round Robin Groups'!B67</f>
        <v>Team EE4</v>
      </c>
    </row>
    <row r="200" spans="1:10" hidden="1" x14ac:dyDescent="0.2">
      <c r="A200" s="93"/>
      <c r="B200" s="93"/>
      <c r="C200" s="93"/>
      <c r="D200" s="93"/>
      <c r="E200" s="93"/>
      <c r="F200" s="93"/>
      <c r="G200" s="93"/>
      <c r="H200" s="93"/>
      <c r="I200" s="93"/>
      <c r="J200" s="93"/>
    </row>
    <row r="201" spans="1:10" hidden="1" x14ac:dyDescent="0.2">
      <c r="A201" s="93"/>
      <c r="B201" s="67" t="s">
        <v>409</v>
      </c>
      <c r="C201" s="70" t="s">
        <v>410</v>
      </c>
      <c r="D201" s="70" t="s">
        <v>303</v>
      </c>
      <c r="E201" s="71" t="s">
        <v>176</v>
      </c>
      <c r="F201" s="93"/>
      <c r="G201" s="93"/>
      <c r="H201" s="93"/>
      <c r="I201" s="67" t="s">
        <v>411</v>
      </c>
      <c r="J201" s="47"/>
    </row>
    <row r="202" spans="1:10" hidden="1" x14ac:dyDescent="0.2">
      <c r="A202" s="93"/>
      <c r="B202" s="48" t="str">
        <f>B196</f>
        <v>Team EE1</v>
      </c>
      <c r="C202" s="72">
        <f>C196+C199</f>
        <v>1</v>
      </c>
      <c r="D202" s="72">
        <f>D196+D199</f>
        <v>2</v>
      </c>
      <c r="E202" s="73">
        <f>E196+E199</f>
        <v>3</v>
      </c>
      <c r="F202" s="93"/>
      <c r="G202" s="93"/>
      <c r="H202" s="93"/>
      <c r="I202" s="68" t="s">
        <v>464</v>
      </c>
      <c r="J202" s="49" t="str">
        <f>'Round Robin Score Tally'!H123</f>
        <v xml:space="preserve"> </v>
      </c>
    </row>
    <row r="203" spans="1:10" hidden="1" x14ac:dyDescent="0.2">
      <c r="A203" s="93"/>
      <c r="B203" s="48" t="str">
        <f>J196</f>
        <v>Team EE2</v>
      </c>
      <c r="C203" s="72">
        <f>I196+I197</f>
        <v>1</v>
      </c>
      <c r="D203" s="72">
        <f>H196+H197</f>
        <v>1</v>
      </c>
      <c r="E203" s="73">
        <f>G196+G197</f>
        <v>3</v>
      </c>
      <c r="F203" s="93"/>
      <c r="G203" s="93"/>
      <c r="H203" s="93"/>
      <c r="I203" s="68" t="s">
        <v>465</v>
      </c>
      <c r="J203" s="49" t="str">
        <f>'Round Robin Score Tally'!H124</f>
        <v xml:space="preserve"> </v>
      </c>
    </row>
    <row r="204" spans="1:10" hidden="1" x14ac:dyDescent="0.2">
      <c r="A204" s="93"/>
      <c r="B204" s="48" t="str">
        <f>B197</f>
        <v>Team EE3</v>
      </c>
      <c r="C204" s="72">
        <f>C197+C198</f>
        <v>1</v>
      </c>
      <c r="D204" s="72">
        <f>D197+D198</f>
        <v>2</v>
      </c>
      <c r="E204" s="73">
        <f>E197+E198</f>
        <v>3</v>
      </c>
      <c r="F204" s="93"/>
      <c r="G204" s="93"/>
      <c r="H204" s="93"/>
      <c r="I204" s="68" t="s">
        <v>466</v>
      </c>
      <c r="J204" s="49" t="str">
        <f>'Round Robin Score Tally'!H125</f>
        <v xml:space="preserve"> </v>
      </c>
    </row>
    <row r="205" spans="1:10" hidden="1" x14ac:dyDescent="0.2">
      <c r="A205" s="93"/>
      <c r="B205" s="74" t="str">
        <f>J198</f>
        <v>Team EE4</v>
      </c>
      <c r="C205" s="75">
        <f>I198+I199</f>
        <v>1</v>
      </c>
      <c r="D205" s="75">
        <f>H198+H199</f>
        <v>2</v>
      </c>
      <c r="E205" s="76">
        <f>G198+G199</f>
        <v>3</v>
      </c>
      <c r="F205" s="93"/>
      <c r="G205" s="93"/>
      <c r="H205" s="93"/>
      <c r="I205" s="69" t="s">
        <v>467</v>
      </c>
      <c r="J205" s="54" t="str">
        <f>'Round Robin Score Tally'!H126</f>
        <v>Team EE2</v>
      </c>
    </row>
    <row r="206" spans="1:10" hidden="1" x14ac:dyDescent="0.2">
      <c r="A206" s="93"/>
      <c r="B206" s="93"/>
      <c r="C206" s="93"/>
      <c r="D206" s="93"/>
      <c r="E206" s="93"/>
      <c r="F206" s="93"/>
      <c r="G206" s="93"/>
      <c r="H206" s="93"/>
      <c r="I206" s="93"/>
      <c r="J206" s="93"/>
    </row>
    <row r="207" spans="1:10" hidden="1" x14ac:dyDescent="0.2">
      <c r="A207" s="93"/>
      <c r="B207" s="93"/>
      <c r="C207" s="93"/>
      <c r="D207" s="93"/>
      <c r="E207" s="93"/>
      <c r="F207" s="93"/>
      <c r="G207" s="93"/>
      <c r="H207" s="93"/>
      <c r="I207" s="93"/>
      <c r="J207" s="93"/>
    </row>
    <row r="208" spans="1:10" hidden="1" x14ac:dyDescent="0.2">
      <c r="A208" s="93"/>
      <c r="B208" s="93"/>
      <c r="C208" s="93"/>
      <c r="D208" s="93"/>
      <c r="E208" s="93"/>
      <c r="F208" s="93"/>
      <c r="G208" s="93"/>
      <c r="H208" s="93"/>
      <c r="I208" s="93"/>
      <c r="J208" s="93"/>
    </row>
    <row r="209" spans="1:10" ht="18" hidden="1" x14ac:dyDescent="0.2">
      <c r="A209" s="93"/>
      <c r="B209" s="56" t="s">
        <v>468</v>
      </c>
      <c r="C209" s="93"/>
      <c r="D209" s="93"/>
      <c r="E209" s="93"/>
      <c r="F209" s="93"/>
      <c r="G209" s="93"/>
      <c r="H209" s="93"/>
      <c r="I209" s="93"/>
      <c r="J209" s="93"/>
    </row>
    <row r="210" spans="1:10" hidden="1" x14ac:dyDescent="0.2">
      <c r="A210" s="93"/>
      <c r="B210" s="61" t="s">
        <v>178</v>
      </c>
      <c r="C210" s="61" t="s">
        <v>408</v>
      </c>
      <c r="D210" s="61" t="s">
        <v>303</v>
      </c>
      <c r="E210" s="61" t="s">
        <v>176</v>
      </c>
      <c r="F210" s="61"/>
      <c r="G210" s="61" t="s">
        <v>176</v>
      </c>
      <c r="H210" s="61" t="s">
        <v>303</v>
      </c>
      <c r="I210" s="61" t="s">
        <v>408</v>
      </c>
      <c r="J210" s="61" t="s">
        <v>178</v>
      </c>
    </row>
    <row r="211" spans="1:10" hidden="1" x14ac:dyDescent="0.2">
      <c r="A211" s="93" t="s">
        <v>218</v>
      </c>
      <c r="B211" s="58" t="str">
        <f>'Round Robin Groups'!B69</f>
        <v>Team FF1</v>
      </c>
      <c r="C211" s="58">
        <f>VLOOKUP(CONCATENATE(A211, " Results"),'Team Matches Results Tally'!$A$12:$K$653,2,FALSE)</f>
        <v>1</v>
      </c>
      <c r="D211" s="58">
        <f>VLOOKUP(CONCATENATE(A211, " Results"),'Team Matches Results Tally'!$A$12:$K$653,3,FALSE)</f>
        <v>1</v>
      </c>
      <c r="E211" s="58">
        <f>VLOOKUP(CONCATENATE(A211, " Results"),'Team Matches Results Tally'!$A$12:$K$653,4,FALSE)</f>
        <v>1</v>
      </c>
      <c r="F211" s="58"/>
      <c r="G211" s="58">
        <f>VLOOKUP(CONCATENATE(A211, " Results"),'Team Matches Results Tally'!$A$12:$K$653,8,FALSE)</f>
        <v>1</v>
      </c>
      <c r="H211" s="58">
        <f>VLOOKUP(CONCATENATE(A211, " Results"),'Team Matches Results Tally'!$A$12:$K$653,7,FALSE)</f>
        <v>1</v>
      </c>
      <c r="I211" s="58">
        <f>VLOOKUP(CONCATENATE(A211, " Results"),'Team Matches Results Tally'!$A$12:$K$653,6,FALSE)</f>
        <v>0</v>
      </c>
      <c r="J211" s="58" t="str">
        <f>'Round Robin Groups'!B70</f>
        <v>Team FF2</v>
      </c>
    </row>
    <row r="212" spans="1:10" hidden="1" x14ac:dyDescent="0.2">
      <c r="A212" s="93" t="s">
        <v>220</v>
      </c>
      <c r="B212" s="59" t="str">
        <f>'Round Robin Groups'!B71</f>
        <v>Team FF3</v>
      </c>
      <c r="C212" s="59">
        <f>VLOOKUP(CONCATENATE(A212, " Results"),'Team Matches Results Tally'!$A$12:$K$653,2,FALSE)</f>
        <v>1</v>
      </c>
      <c r="D212" s="59">
        <f>VLOOKUP(CONCATENATE(A212, " Results"),'Team Matches Results Tally'!$A$12:$K$653,3,FALSE)</f>
        <v>1</v>
      </c>
      <c r="E212" s="59">
        <f>VLOOKUP(CONCATENATE(A212, " Results"),'Team Matches Results Tally'!$A$12:$K$653,4,FALSE)</f>
        <v>2</v>
      </c>
      <c r="F212" s="59"/>
      <c r="G212" s="59">
        <f>VLOOKUP(CONCATENATE(A212, " Results"),'Team Matches Results Tally'!$A$12:$K$653,8,FALSE)</f>
        <v>0</v>
      </c>
      <c r="H212" s="59">
        <f>VLOOKUP(CONCATENATE(A212, " Results"),'Team Matches Results Tally'!$A$12:$K$653,7,FALSE)</f>
        <v>0</v>
      </c>
      <c r="I212" s="59">
        <f>VLOOKUP(CONCATENATE(A212, " Results"),'Team Matches Results Tally'!$A$12:$K$653,6,FALSE)</f>
        <v>0</v>
      </c>
      <c r="J212" s="59" t="str">
        <f>'Round Robin Groups'!B70</f>
        <v>Team FF2</v>
      </c>
    </row>
    <row r="213" spans="1:10" hidden="1" x14ac:dyDescent="0.2">
      <c r="A213" s="93" t="s">
        <v>221</v>
      </c>
      <c r="B213" s="60" t="str">
        <f>'Round Robin Groups'!B71</f>
        <v>Team FF3</v>
      </c>
      <c r="C213" s="58">
        <f>VLOOKUP(CONCATENATE(A213, " Results"),'Team Matches Results Tally'!$A$12:$K$653,2,FALSE)</f>
        <v>0</v>
      </c>
      <c r="D213" s="58">
        <f>VLOOKUP(CONCATENATE(A213, " Results"),'Team Matches Results Tally'!$A$12:$K$653,3,FALSE)</f>
        <v>1</v>
      </c>
      <c r="E213" s="58">
        <f>VLOOKUP(CONCATENATE(A213, " Results"),'Team Matches Results Tally'!$A$12:$K$653,4,FALSE)</f>
        <v>1</v>
      </c>
      <c r="F213" s="58"/>
      <c r="G213" s="58">
        <f>VLOOKUP(CONCATENATE(A213, " Results"),'Team Matches Results Tally'!$A$12:$K$653,8,FALSE)</f>
        <v>4</v>
      </c>
      <c r="H213" s="58">
        <f>VLOOKUP(CONCATENATE(A213, " Results"),'Team Matches Results Tally'!$A$12:$K$653,7,FALSE)</f>
        <v>3</v>
      </c>
      <c r="I213" s="58">
        <f>VLOOKUP(CONCATENATE(A213, " Results"),'Team Matches Results Tally'!$A$12:$K$653,6,FALSE)</f>
        <v>1</v>
      </c>
      <c r="J213" s="60" t="str">
        <f>'Round Robin Groups'!B72</f>
        <v>Team FF4</v>
      </c>
    </row>
    <row r="214" spans="1:10" hidden="1" x14ac:dyDescent="0.2">
      <c r="A214" s="93" t="s">
        <v>222</v>
      </c>
      <c r="B214" s="59" t="str">
        <f>'Round Robin Groups'!B69</f>
        <v>Team FF1</v>
      </c>
      <c r="C214" s="59">
        <f>VLOOKUP(CONCATENATE(A214, " Results"),'Team Matches Results Tally'!$A$12:$K$653,2,FALSE)</f>
        <v>0</v>
      </c>
      <c r="D214" s="59">
        <f>VLOOKUP(CONCATENATE(A214, " Results"),'Team Matches Results Tally'!$A$12:$K$653,3,FALSE)</f>
        <v>0</v>
      </c>
      <c r="E214" s="59">
        <f>VLOOKUP(CONCATENATE(A214, " Results"),'Team Matches Results Tally'!$A$12:$K$653,4,FALSE)</f>
        <v>0</v>
      </c>
      <c r="F214" s="59"/>
      <c r="G214" s="59">
        <f>VLOOKUP(CONCATENATE(A214, " Results"),'Team Matches Results Tally'!$A$12:$K$653,8,FALSE)</f>
        <v>0</v>
      </c>
      <c r="H214" s="59">
        <f>VLOOKUP(CONCATENATE(A214, " Results"),'Team Matches Results Tally'!$A$12:$K$653,7,FALSE)</f>
        <v>0</v>
      </c>
      <c r="I214" s="59">
        <f>VLOOKUP(CONCATENATE(A214, " Results"),'Team Matches Results Tally'!$A$12:$K$653,6,FALSE)</f>
        <v>0</v>
      </c>
      <c r="J214" s="59" t="str">
        <f>'Round Robin Groups'!B72</f>
        <v>Team FF4</v>
      </c>
    </row>
    <row r="215" spans="1:10" hidden="1" x14ac:dyDescent="0.2">
      <c r="A215" s="93"/>
      <c r="B215" s="93"/>
      <c r="C215" s="93"/>
      <c r="D215" s="93"/>
      <c r="E215" s="93"/>
      <c r="F215" s="93"/>
      <c r="G215" s="93"/>
      <c r="H215" s="93"/>
      <c r="I215" s="93"/>
      <c r="J215" s="93"/>
    </row>
    <row r="216" spans="1:10" hidden="1" x14ac:dyDescent="0.2">
      <c r="A216" s="93"/>
      <c r="B216" s="67" t="s">
        <v>409</v>
      </c>
      <c r="C216" s="70" t="s">
        <v>410</v>
      </c>
      <c r="D216" s="70" t="s">
        <v>303</v>
      </c>
      <c r="E216" s="71" t="s">
        <v>176</v>
      </c>
      <c r="F216" s="93"/>
      <c r="G216" s="93"/>
      <c r="H216" s="93"/>
      <c r="I216" s="67" t="s">
        <v>411</v>
      </c>
      <c r="J216" s="47"/>
    </row>
    <row r="217" spans="1:10" hidden="1" x14ac:dyDescent="0.2">
      <c r="A217" s="93"/>
      <c r="B217" s="48" t="str">
        <f>B211</f>
        <v>Team FF1</v>
      </c>
      <c r="C217" s="72">
        <f>C211+C214</f>
        <v>1</v>
      </c>
      <c r="D217" s="72">
        <f>D211+D214</f>
        <v>1</v>
      </c>
      <c r="E217" s="73">
        <f>E211+E214</f>
        <v>1</v>
      </c>
      <c r="F217" s="93"/>
      <c r="G217" s="93"/>
      <c r="H217" s="93"/>
      <c r="I217" s="68" t="s">
        <v>469</v>
      </c>
      <c r="J217" s="49" t="str">
        <f>'Round Robin Score Tally'!H132</f>
        <v>Team FF4</v>
      </c>
    </row>
    <row r="218" spans="1:10" hidden="1" x14ac:dyDescent="0.2">
      <c r="A218" s="93"/>
      <c r="B218" s="48" t="str">
        <f>J211</f>
        <v>Team FF2</v>
      </c>
      <c r="C218" s="72">
        <f>I211+I212</f>
        <v>0</v>
      </c>
      <c r="D218" s="72">
        <f>H211+H212</f>
        <v>1</v>
      </c>
      <c r="E218" s="73">
        <f>G211+G212</f>
        <v>1</v>
      </c>
      <c r="F218" s="93"/>
      <c r="G218" s="93"/>
      <c r="H218" s="93"/>
      <c r="I218" s="68" t="s">
        <v>470</v>
      </c>
      <c r="J218" s="49" t="str">
        <f>'Round Robin Score Tally'!H133</f>
        <v>Team FF3</v>
      </c>
    </row>
    <row r="219" spans="1:10" hidden="1" x14ac:dyDescent="0.2">
      <c r="A219" s="93"/>
      <c r="B219" s="48" t="str">
        <f>B212</f>
        <v>Team FF3</v>
      </c>
      <c r="C219" s="72">
        <f>C212+C213</f>
        <v>1</v>
      </c>
      <c r="D219" s="72">
        <f>D212+D213</f>
        <v>2</v>
      </c>
      <c r="E219" s="73">
        <f>E212+E213</f>
        <v>3</v>
      </c>
      <c r="F219" s="93"/>
      <c r="G219" s="93"/>
      <c r="H219" s="93"/>
      <c r="I219" s="68" t="s">
        <v>471</v>
      </c>
      <c r="J219" s="49" t="str">
        <f>'Round Robin Score Tally'!H134</f>
        <v>Team FF1</v>
      </c>
    </row>
    <row r="220" spans="1:10" hidden="1" x14ac:dyDescent="0.2">
      <c r="A220" s="93"/>
      <c r="B220" s="74" t="str">
        <f>J213</f>
        <v>Team FF4</v>
      </c>
      <c r="C220" s="75">
        <f>I213+I214</f>
        <v>1</v>
      </c>
      <c r="D220" s="75">
        <f>H213+H214</f>
        <v>3</v>
      </c>
      <c r="E220" s="76">
        <f>G213+G214</f>
        <v>4</v>
      </c>
      <c r="F220" s="93"/>
      <c r="G220" s="93"/>
      <c r="H220" s="93"/>
      <c r="I220" s="69" t="s">
        <v>472</v>
      </c>
      <c r="J220" s="54" t="str">
        <f>'Round Robin Score Tally'!H135</f>
        <v>Team FF2</v>
      </c>
    </row>
    <row r="221" spans="1:10" hidden="1" x14ac:dyDescent="0.2">
      <c r="A221" s="93"/>
      <c r="B221" s="93"/>
      <c r="C221" s="93"/>
      <c r="D221" s="93"/>
      <c r="E221" s="93"/>
      <c r="F221" s="93"/>
      <c r="G221" s="93"/>
      <c r="H221" s="93"/>
      <c r="I221" s="93"/>
      <c r="J221" s="93"/>
    </row>
    <row r="222" spans="1:10" hidden="1" x14ac:dyDescent="0.2">
      <c r="A222" s="93"/>
      <c r="B222" s="93"/>
      <c r="C222" s="93"/>
      <c r="D222" s="93"/>
      <c r="E222" s="93"/>
      <c r="F222" s="93"/>
      <c r="G222" s="93"/>
      <c r="H222" s="93"/>
      <c r="I222" s="93"/>
      <c r="J222" s="93"/>
    </row>
    <row r="223" spans="1:10" hidden="1" x14ac:dyDescent="0.2">
      <c r="A223" s="93"/>
      <c r="B223" s="93"/>
      <c r="C223" s="93"/>
      <c r="D223" s="93"/>
      <c r="E223" s="93"/>
      <c r="F223" s="93"/>
      <c r="G223" s="93"/>
      <c r="H223" s="93"/>
      <c r="I223" s="93"/>
      <c r="J223" s="93"/>
    </row>
    <row r="224" spans="1:10" ht="18" hidden="1" x14ac:dyDescent="0.2">
      <c r="A224" s="93"/>
      <c r="B224" s="56" t="s">
        <v>473</v>
      </c>
      <c r="C224" s="93"/>
      <c r="D224" s="93"/>
      <c r="E224" s="93"/>
      <c r="F224" s="93"/>
      <c r="G224" s="93"/>
      <c r="H224" s="93"/>
      <c r="I224" s="93"/>
      <c r="J224" s="93"/>
    </row>
    <row r="225" spans="1:10" hidden="1" x14ac:dyDescent="0.2">
      <c r="A225" s="93"/>
      <c r="B225" s="61" t="s">
        <v>178</v>
      </c>
      <c r="C225" s="61" t="s">
        <v>408</v>
      </c>
      <c r="D225" s="61" t="s">
        <v>303</v>
      </c>
      <c r="E225" s="61" t="s">
        <v>176</v>
      </c>
      <c r="F225" s="61"/>
      <c r="G225" s="61" t="s">
        <v>176</v>
      </c>
      <c r="H225" s="61" t="s">
        <v>303</v>
      </c>
      <c r="I225" s="61" t="s">
        <v>408</v>
      </c>
      <c r="J225" s="61" t="s">
        <v>178</v>
      </c>
    </row>
    <row r="226" spans="1:10" hidden="1" x14ac:dyDescent="0.2">
      <c r="A226" s="93" t="s">
        <v>225</v>
      </c>
      <c r="B226" s="58" t="str">
        <f>'Round Robin Groups'!B74</f>
        <v>Team GG1</v>
      </c>
      <c r="C226" s="58">
        <f>VLOOKUP(CONCATENATE(A226, " Results"),'Team Matches Results Tally'!$A$12:$K$653,2,FALSE)</f>
        <v>0</v>
      </c>
      <c r="D226" s="58">
        <f>VLOOKUP(CONCATENATE(A226, " Results"),'Team Matches Results Tally'!$A$12:$K$653,3,FALSE)</f>
        <v>0</v>
      </c>
      <c r="E226" s="58">
        <f>VLOOKUP(CONCATENATE(A226, " Results"),'Team Matches Results Tally'!$A$12:$K$653,4,FALSE)</f>
        <v>0</v>
      </c>
      <c r="F226" s="58"/>
      <c r="G226" s="58">
        <f>VLOOKUP(CONCATENATE(A226, " Results"),'Team Matches Results Tally'!$A$12:$K$653,8,FALSE)</f>
        <v>0</v>
      </c>
      <c r="H226" s="58">
        <f>VLOOKUP(CONCATENATE(A226, " Results"),'Team Matches Results Tally'!$A$12:$K$653,7,FALSE)</f>
        <v>0</v>
      </c>
      <c r="I226" s="58">
        <f>VLOOKUP(CONCATENATE(A226, " Results"),'Team Matches Results Tally'!$A$12:$K$653,6,FALSE)</f>
        <v>0</v>
      </c>
      <c r="J226" s="58" t="str">
        <f>'Round Robin Groups'!B75</f>
        <v>Team GG2</v>
      </c>
    </row>
    <row r="227" spans="1:10" hidden="1" x14ac:dyDescent="0.2">
      <c r="A227" s="93" t="s">
        <v>228</v>
      </c>
      <c r="B227" s="59" t="str">
        <f>'Round Robin Groups'!B76</f>
        <v>Team GG3</v>
      </c>
      <c r="C227" s="59">
        <f>VLOOKUP(CONCATENATE(A227, " Results"),'Team Matches Results Tally'!$A$12:$K$653,2,FALSE)</f>
        <v>0</v>
      </c>
      <c r="D227" s="59">
        <f>VLOOKUP(CONCATENATE(A227, " Results"),'Team Matches Results Tally'!$A$12:$K$653,3,FALSE)</f>
        <v>0</v>
      </c>
      <c r="E227" s="59">
        <f>VLOOKUP(CONCATENATE(A227, " Results"),'Team Matches Results Tally'!$A$12:$K$653,4,FALSE)</f>
        <v>0</v>
      </c>
      <c r="F227" s="59"/>
      <c r="G227" s="59">
        <f>VLOOKUP(CONCATENATE(A227, " Results"),'Team Matches Results Tally'!$A$12:$K$653,8,FALSE)</f>
        <v>0</v>
      </c>
      <c r="H227" s="59">
        <f>VLOOKUP(CONCATENATE(A227, " Results"),'Team Matches Results Tally'!$A$12:$K$653,7,FALSE)</f>
        <v>0</v>
      </c>
      <c r="I227" s="59">
        <f>VLOOKUP(CONCATENATE(A227, " Results"),'Team Matches Results Tally'!$A$12:$K$653,6,FALSE)</f>
        <v>0</v>
      </c>
      <c r="J227" s="59" t="str">
        <f>'Round Robin Groups'!B75</f>
        <v>Team GG2</v>
      </c>
    </row>
    <row r="228" spans="1:10" hidden="1" x14ac:dyDescent="0.2">
      <c r="A228" s="93" t="s">
        <v>231</v>
      </c>
      <c r="B228" s="60" t="str">
        <f>'Round Robin Groups'!B76</f>
        <v>Team GG3</v>
      </c>
      <c r="C228" s="58">
        <f>VLOOKUP(CONCATENATE(A228, " Results"),'Team Matches Results Tally'!$A$12:$K$653,2,FALSE)</f>
        <v>0</v>
      </c>
      <c r="D228" s="58">
        <f>VLOOKUP(CONCATENATE(A228, " Results"),'Team Matches Results Tally'!$A$12:$K$653,3,FALSE)</f>
        <v>0</v>
      </c>
      <c r="E228" s="58">
        <f>VLOOKUP(CONCATENATE(A228, " Results"),'Team Matches Results Tally'!$A$12:$K$653,4,FALSE)</f>
        <v>0</v>
      </c>
      <c r="F228" s="58"/>
      <c r="G228" s="58">
        <f>VLOOKUP(CONCATENATE(A228, " Results"),'Team Matches Results Tally'!$A$12:$K$653,8,FALSE)</f>
        <v>0</v>
      </c>
      <c r="H228" s="58">
        <f>VLOOKUP(CONCATENATE(A228, " Results"),'Team Matches Results Tally'!$A$12:$K$653,7,FALSE)</f>
        <v>0</v>
      </c>
      <c r="I228" s="58">
        <f>VLOOKUP(CONCATENATE(A228, " Results"),'Team Matches Results Tally'!$A$12:$K$653,6,FALSE)</f>
        <v>0</v>
      </c>
      <c r="J228" s="60" t="str">
        <f>'Round Robin Groups'!B77</f>
        <v>Team GG4</v>
      </c>
    </row>
    <row r="229" spans="1:10" hidden="1" x14ac:dyDescent="0.2">
      <c r="A229" s="93" t="s">
        <v>234</v>
      </c>
      <c r="B229" s="59" t="str">
        <f>'Round Robin Groups'!B74</f>
        <v>Team GG1</v>
      </c>
      <c r="C229" s="59">
        <f>VLOOKUP(CONCATENATE(A229, " Results"),'Team Matches Results Tally'!$A$12:$K$653,2,FALSE)</f>
        <v>0</v>
      </c>
      <c r="D229" s="59">
        <f>VLOOKUP(CONCATENATE(A229, " Results"),'Team Matches Results Tally'!$A$12:$K$653,3,FALSE)</f>
        <v>0</v>
      </c>
      <c r="E229" s="59">
        <f>VLOOKUP(CONCATENATE(A229, " Results"),'Team Matches Results Tally'!$A$12:$K$653,4,FALSE)</f>
        <v>0</v>
      </c>
      <c r="F229" s="59"/>
      <c r="G229" s="59">
        <f>VLOOKUP(CONCATENATE(A229, " Results"),'Team Matches Results Tally'!$A$12:$K$653,8,FALSE)</f>
        <v>0</v>
      </c>
      <c r="H229" s="59">
        <f>VLOOKUP(CONCATENATE(A229, " Results"),'Team Matches Results Tally'!$A$12:$K$653,7,FALSE)</f>
        <v>0</v>
      </c>
      <c r="I229" s="59">
        <f>VLOOKUP(CONCATENATE(A229, " Results"),'Team Matches Results Tally'!$A$12:$K$653,6,FALSE)</f>
        <v>0</v>
      </c>
      <c r="J229" s="59" t="str">
        <f>'Round Robin Groups'!B77</f>
        <v>Team GG4</v>
      </c>
    </row>
    <row r="230" spans="1:10" hidden="1" x14ac:dyDescent="0.2">
      <c r="A230" s="93"/>
      <c r="B230" s="93"/>
      <c r="C230" s="93"/>
      <c r="D230" s="93"/>
      <c r="E230" s="93"/>
      <c r="F230" s="93"/>
      <c r="G230" s="93"/>
      <c r="H230" s="93"/>
      <c r="I230" s="93"/>
      <c r="J230" s="93"/>
    </row>
    <row r="231" spans="1:10" hidden="1" x14ac:dyDescent="0.2">
      <c r="A231" s="93"/>
      <c r="B231" s="67" t="s">
        <v>409</v>
      </c>
      <c r="C231" s="70" t="s">
        <v>410</v>
      </c>
      <c r="D231" s="70" t="s">
        <v>303</v>
      </c>
      <c r="E231" s="71" t="s">
        <v>176</v>
      </c>
      <c r="F231" s="93"/>
      <c r="G231" s="93"/>
      <c r="H231" s="93"/>
      <c r="I231" s="67" t="s">
        <v>411</v>
      </c>
      <c r="J231" s="47"/>
    </row>
    <row r="232" spans="1:10" hidden="1" x14ac:dyDescent="0.2">
      <c r="A232" s="93"/>
      <c r="B232" s="48" t="str">
        <f>B226</f>
        <v>Team GG1</v>
      </c>
      <c r="C232" s="72">
        <f>C226+C229</f>
        <v>0</v>
      </c>
      <c r="D232" s="72">
        <f>D226+D229</f>
        <v>0</v>
      </c>
      <c r="E232" s="73">
        <f>E226+E229</f>
        <v>0</v>
      </c>
      <c r="F232" s="93"/>
      <c r="G232" s="93"/>
      <c r="H232" s="93"/>
      <c r="I232" s="68" t="s">
        <v>474</v>
      </c>
      <c r="J232" s="49" t="str">
        <f>'Round Robin Score Tally'!H141</f>
        <v xml:space="preserve"> </v>
      </c>
    </row>
    <row r="233" spans="1:10" hidden="1" x14ac:dyDescent="0.2">
      <c r="A233" s="93"/>
      <c r="B233" s="48" t="str">
        <f>J226</f>
        <v>Team GG2</v>
      </c>
      <c r="C233" s="72">
        <f>I226+I227</f>
        <v>0</v>
      </c>
      <c r="D233" s="72">
        <f>H226+H227</f>
        <v>0</v>
      </c>
      <c r="E233" s="73">
        <f>G226+G227</f>
        <v>0</v>
      </c>
      <c r="F233" s="93"/>
      <c r="G233" s="93"/>
      <c r="H233" s="93"/>
      <c r="I233" s="68" t="s">
        <v>475</v>
      </c>
      <c r="J233" s="49" t="str">
        <f>'Round Robin Score Tally'!H142</f>
        <v xml:space="preserve"> </v>
      </c>
    </row>
    <row r="234" spans="1:10" hidden="1" x14ac:dyDescent="0.2">
      <c r="A234" s="93"/>
      <c r="B234" s="48" t="str">
        <f>B227</f>
        <v>Team GG3</v>
      </c>
      <c r="C234" s="72">
        <f>C227+C228</f>
        <v>0</v>
      </c>
      <c r="D234" s="72">
        <f>D227+D228</f>
        <v>0</v>
      </c>
      <c r="E234" s="73">
        <f>E227+E228</f>
        <v>0</v>
      </c>
      <c r="F234" s="93"/>
      <c r="G234" s="93"/>
      <c r="H234" s="93"/>
      <c r="I234" s="68" t="s">
        <v>476</v>
      </c>
      <c r="J234" s="49" t="str">
        <f>'Round Robin Score Tally'!H143</f>
        <v xml:space="preserve"> </v>
      </c>
    </row>
    <row r="235" spans="1:10" hidden="1" x14ac:dyDescent="0.2">
      <c r="A235" s="93"/>
      <c r="B235" s="74" t="str">
        <f>J228</f>
        <v>Team GG4</v>
      </c>
      <c r="C235" s="75">
        <f>I228+I229</f>
        <v>0</v>
      </c>
      <c r="D235" s="75">
        <f>H228+H229</f>
        <v>0</v>
      </c>
      <c r="E235" s="76">
        <f>G228+G229</f>
        <v>0</v>
      </c>
      <c r="F235" s="93"/>
      <c r="G235" s="93"/>
      <c r="H235" s="93"/>
      <c r="I235" s="69" t="s">
        <v>477</v>
      </c>
      <c r="J235" s="54" t="str">
        <f>'Round Robin Score Tally'!H144</f>
        <v xml:space="preserve"> </v>
      </c>
    </row>
    <row r="236" spans="1:10" hidden="1" x14ac:dyDescent="0.2">
      <c r="A236" s="93"/>
      <c r="B236" s="93"/>
      <c r="C236" s="93"/>
      <c r="D236" s="93"/>
      <c r="E236" s="93"/>
      <c r="F236" s="93"/>
      <c r="G236" s="93"/>
      <c r="H236" s="93"/>
      <c r="I236" s="93"/>
      <c r="J236" s="93"/>
    </row>
    <row r="237" spans="1:10" hidden="1" x14ac:dyDescent="0.2">
      <c r="A237" s="93"/>
      <c r="B237" s="93"/>
      <c r="C237" s="93"/>
      <c r="D237" s="93"/>
      <c r="E237" s="93"/>
      <c r="F237" s="93"/>
      <c r="G237" s="93"/>
      <c r="H237" s="93"/>
      <c r="I237" s="93"/>
      <c r="J237" s="93"/>
    </row>
    <row r="238" spans="1:10" hidden="1" x14ac:dyDescent="0.2">
      <c r="A238" s="93"/>
      <c r="B238" s="93"/>
      <c r="C238" s="93"/>
      <c r="D238" s="93"/>
      <c r="E238" s="93"/>
      <c r="F238" s="93"/>
      <c r="G238" s="93"/>
      <c r="H238" s="93"/>
      <c r="I238" s="93"/>
      <c r="J238" s="93"/>
    </row>
    <row r="239" spans="1:10" ht="18" hidden="1" x14ac:dyDescent="0.2">
      <c r="A239" s="93"/>
      <c r="B239" s="56" t="s">
        <v>478</v>
      </c>
      <c r="C239" s="93"/>
      <c r="D239" s="93"/>
      <c r="E239" s="93"/>
      <c r="F239" s="93"/>
      <c r="G239" s="93"/>
      <c r="H239" s="93"/>
      <c r="I239" s="93"/>
      <c r="J239" s="93"/>
    </row>
    <row r="240" spans="1:10" hidden="1" x14ac:dyDescent="0.2">
      <c r="A240" s="93"/>
      <c r="B240" s="61" t="s">
        <v>178</v>
      </c>
      <c r="C240" s="61" t="s">
        <v>408</v>
      </c>
      <c r="D240" s="61" t="s">
        <v>303</v>
      </c>
      <c r="E240" s="61" t="s">
        <v>176</v>
      </c>
      <c r="F240" s="61"/>
      <c r="G240" s="61" t="s">
        <v>176</v>
      </c>
      <c r="H240" s="61" t="s">
        <v>303</v>
      </c>
      <c r="I240" s="61" t="s">
        <v>408</v>
      </c>
      <c r="J240" s="61" t="s">
        <v>178</v>
      </c>
    </row>
    <row r="241" spans="1:10" hidden="1" x14ac:dyDescent="0.2">
      <c r="A241" s="93" t="s">
        <v>237</v>
      </c>
      <c r="B241" s="58" t="str">
        <f>'Round Robin Groups'!B79</f>
        <v>Team HH1</v>
      </c>
      <c r="C241" s="58">
        <f>VLOOKUP(CONCATENATE(A241, " Results"),'Team Matches Results Tally'!$A$12:$K$653,2,FALSE)</f>
        <v>0</v>
      </c>
      <c r="D241" s="58">
        <f>VLOOKUP(CONCATENATE(A241, " Results"),'Team Matches Results Tally'!$A$12:$K$653,3,FALSE)</f>
        <v>0</v>
      </c>
      <c r="E241" s="58">
        <f>VLOOKUP(CONCATENATE(A241, " Results"),'Team Matches Results Tally'!$A$12:$K$653,4,FALSE)</f>
        <v>0</v>
      </c>
      <c r="F241" s="58"/>
      <c r="G241" s="58">
        <f>VLOOKUP(CONCATENATE(A241, " Results"),'Team Matches Results Tally'!$A$12:$K$653,8,FALSE)</f>
        <v>0</v>
      </c>
      <c r="H241" s="58">
        <f>VLOOKUP(CONCATENATE(A241, " Results"),'Team Matches Results Tally'!$A$12:$K$653,7,FALSE)</f>
        <v>0</v>
      </c>
      <c r="I241" s="58">
        <f>VLOOKUP(CONCATENATE(A241, " Results"),'Team Matches Results Tally'!$A$12:$K$653,6,FALSE)</f>
        <v>0</v>
      </c>
      <c r="J241" s="58" t="str">
        <f>'Round Robin Groups'!B80</f>
        <v>Team HH2</v>
      </c>
    </row>
    <row r="242" spans="1:10" hidden="1" x14ac:dyDescent="0.2">
      <c r="A242" s="93" t="s">
        <v>240</v>
      </c>
      <c r="B242" s="59" t="str">
        <f>'Round Robin Groups'!B81</f>
        <v>Team HH3</v>
      </c>
      <c r="C242" s="59">
        <f>VLOOKUP(CONCATENATE(A242, " Results"),'Team Matches Results Tally'!$A$12:$K$653,2,FALSE)</f>
        <v>0</v>
      </c>
      <c r="D242" s="59">
        <f>VLOOKUP(CONCATENATE(A242, " Results"),'Team Matches Results Tally'!$A$12:$K$653,3,FALSE)</f>
        <v>0</v>
      </c>
      <c r="E242" s="59">
        <f>VLOOKUP(CONCATENATE(A242, " Results"),'Team Matches Results Tally'!$A$12:$K$653,4,FALSE)</f>
        <v>0</v>
      </c>
      <c r="F242" s="59"/>
      <c r="G242" s="59">
        <f>VLOOKUP(CONCATENATE(A242, " Results"),'Team Matches Results Tally'!$A$12:$K$653,8,FALSE)</f>
        <v>0</v>
      </c>
      <c r="H242" s="59">
        <f>VLOOKUP(CONCATENATE(A242, " Results"),'Team Matches Results Tally'!$A$12:$K$653,7,FALSE)</f>
        <v>0</v>
      </c>
      <c r="I242" s="59">
        <f>VLOOKUP(CONCATENATE(A242, " Results"),'Team Matches Results Tally'!$A$12:$K$653,6,FALSE)</f>
        <v>0</v>
      </c>
      <c r="J242" s="59" t="str">
        <f>'Round Robin Groups'!B80</f>
        <v>Team HH2</v>
      </c>
    </row>
    <row r="243" spans="1:10" hidden="1" x14ac:dyDescent="0.2">
      <c r="A243" s="93" t="s">
        <v>243</v>
      </c>
      <c r="B243" s="60" t="str">
        <f>'Round Robin Groups'!B81</f>
        <v>Team HH3</v>
      </c>
      <c r="C243" s="58">
        <f>VLOOKUP(CONCATENATE(A243, " Results"),'Team Matches Results Tally'!$A$12:$K$653,2,FALSE)</f>
        <v>0</v>
      </c>
      <c r="D243" s="58">
        <f>VLOOKUP(CONCATENATE(A243, " Results"),'Team Matches Results Tally'!$A$12:$K$653,3,FALSE)</f>
        <v>0</v>
      </c>
      <c r="E243" s="58">
        <f>VLOOKUP(CONCATENATE(A243, " Results"),'Team Matches Results Tally'!$A$12:$K$653,4,FALSE)</f>
        <v>0</v>
      </c>
      <c r="F243" s="58"/>
      <c r="G243" s="58">
        <f>VLOOKUP(CONCATENATE(A243, " Results"),'Team Matches Results Tally'!$A$12:$K$653,8,FALSE)</f>
        <v>0</v>
      </c>
      <c r="H243" s="58">
        <f>VLOOKUP(CONCATENATE(A243, " Results"),'Team Matches Results Tally'!$A$12:$K$653,7,FALSE)</f>
        <v>0</v>
      </c>
      <c r="I243" s="58">
        <f>VLOOKUP(CONCATENATE(A243, " Results"),'Team Matches Results Tally'!$A$12:$K$653,6,FALSE)</f>
        <v>0</v>
      </c>
      <c r="J243" s="60" t="str">
        <f>'Round Robin Groups'!B82</f>
        <v>Team HH4</v>
      </c>
    </row>
    <row r="244" spans="1:10" hidden="1" x14ac:dyDescent="0.2">
      <c r="A244" s="93" t="s">
        <v>246</v>
      </c>
      <c r="B244" s="59" t="str">
        <f>'Round Robin Groups'!B79</f>
        <v>Team HH1</v>
      </c>
      <c r="C244" s="59">
        <f>VLOOKUP(CONCATENATE(A244, " Results"),'Team Matches Results Tally'!$A$12:$K$653,2,FALSE)</f>
        <v>0</v>
      </c>
      <c r="D244" s="59">
        <f>VLOOKUP(CONCATENATE(A244, " Results"),'Team Matches Results Tally'!$A$12:$K$653,3,FALSE)</f>
        <v>0</v>
      </c>
      <c r="E244" s="59">
        <f>VLOOKUP(CONCATENATE(A244, " Results"),'Team Matches Results Tally'!$A$12:$K$653,4,FALSE)</f>
        <v>0</v>
      </c>
      <c r="F244" s="59"/>
      <c r="G244" s="59">
        <f>VLOOKUP(CONCATENATE(A244, " Results"),'Team Matches Results Tally'!$A$12:$K$653,8,FALSE)</f>
        <v>0</v>
      </c>
      <c r="H244" s="59">
        <f>VLOOKUP(CONCATENATE(A244, " Results"),'Team Matches Results Tally'!$A$12:$K$653,7,FALSE)</f>
        <v>0</v>
      </c>
      <c r="I244" s="59">
        <f>VLOOKUP(CONCATENATE(A244, " Results"),'Team Matches Results Tally'!$A$12:$K$653,6,FALSE)</f>
        <v>0</v>
      </c>
      <c r="J244" s="59" t="str">
        <f>'Round Robin Groups'!B82</f>
        <v>Team HH4</v>
      </c>
    </row>
    <row r="245" spans="1:10" hidden="1" x14ac:dyDescent="0.2">
      <c r="A245" s="93"/>
      <c r="B245" s="93"/>
      <c r="C245" s="93"/>
      <c r="D245" s="93"/>
      <c r="E245" s="93"/>
      <c r="F245" s="93"/>
      <c r="G245" s="93"/>
      <c r="H245" s="93"/>
      <c r="I245" s="93"/>
      <c r="J245" s="93"/>
    </row>
    <row r="246" spans="1:10" hidden="1" x14ac:dyDescent="0.2">
      <c r="A246" s="93"/>
      <c r="B246" s="67" t="s">
        <v>409</v>
      </c>
      <c r="C246" s="70" t="s">
        <v>410</v>
      </c>
      <c r="D246" s="70" t="s">
        <v>303</v>
      </c>
      <c r="E246" s="71" t="s">
        <v>176</v>
      </c>
      <c r="F246" s="93"/>
      <c r="G246" s="93"/>
      <c r="H246" s="93"/>
      <c r="I246" s="67" t="s">
        <v>411</v>
      </c>
      <c r="J246" s="47"/>
    </row>
    <row r="247" spans="1:10" hidden="1" x14ac:dyDescent="0.2">
      <c r="A247" s="93"/>
      <c r="B247" s="48" t="str">
        <f>B241</f>
        <v>Team HH1</v>
      </c>
      <c r="C247" s="72">
        <f>C241+C244</f>
        <v>0</v>
      </c>
      <c r="D247" s="72">
        <f>D241+D244</f>
        <v>0</v>
      </c>
      <c r="E247" s="73">
        <f>E241+E244</f>
        <v>0</v>
      </c>
      <c r="F247" s="93"/>
      <c r="G247" s="93"/>
      <c r="H247" s="93"/>
      <c r="I247" s="68" t="s">
        <v>479</v>
      </c>
      <c r="J247" s="49" t="str">
        <f>'Round Robin Score Tally'!H150</f>
        <v xml:space="preserve"> </v>
      </c>
    </row>
    <row r="248" spans="1:10" hidden="1" x14ac:dyDescent="0.2">
      <c r="A248" s="93"/>
      <c r="B248" s="48" t="str">
        <f>J241</f>
        <v>Team HH2</v>
      </c>
      <c r="C248" s="72">
        <f>I241+I242</f>
        <v>0</v>
      </c>
      <c r="D248" s="72">
        <f>H241+H242</f>
        <v>0</v>
      </c>
      <c r="E248" s="73">
        <f>G241+G242</f>
        <v>0</v>
      </c>
      <c r="F248" s="93"/>
      <c r="G248" s="93"/>
      <c r="H248" s="93"/>
      <c r="I248" s="68" t="s">
        <v>480</v>
      </c>
      <c r="J248" s="49" t="str">
        <f>'Round Robin Score Tally'!H151</f>
        <v xml:space="preserve"> </v>
      </c>
    </row>
    <row r="249" spans="1:10" hidden="1" x14ac:dyDescent="0.2">
      <c r="A249" s="93"/>
      <c r="B249" s="48" t="str">
        <f>B242</f>
        <v>Team HH3</v>
      </c>
      <c r="C249" s="72">
        <f>C242+C243</f>
        <v>0</v>
      </c>
      <c r="D249" s="72">
        <f>D242+D243</f>
        <v>0</v>
      </c>
      <c r="E249" s="73">
        <f>E242+E243</f>
        <v>0</v>
      </c>
      <c r="F249" s="93"/>
      <c r="G249" s="93"/>
      <c r="H249" s="93"/>
      <c r="I249" s="68" t="s">
        <v>481</v>
      </c>
      <c r="J249" s="49" t="str">
        <f>'Round Robin Score Tally'!H152</f>
        <v xml:space="preserve"> </v>
      </c>
    </row>
    <row r="250" spans="1:10" hidden="1" x14ac:dyDescent="0.2">
      <c r="A250" s="93"/>
      <c r="B250" s="74" t="str">
        <f>J243</f>
        <v>Team HH4</v>
      </c>
      <c r="C250" s="75">
        <f>I243+I244</f>
        <v>0</v>
      </c>
      <c r="D250" s="75">
        <f>H243+H244</f>
        <v>0</v>
      </c>
      <c r="E250" s="76">
        <f>G243+G244</f>
        <v>0</v>
      </c>
      <c r="F250" s="93"/>
      <c r="G250" s="93"/>
      <c r="H250" s="93"/>
      <c r="I250" s="69" t="s">
        <v>482</v>
      </c>
      <c r="J250" s="54" t="str">
        <f>'Round Robin Score Tally'!H153</f>
        <v xml:space="preserve"> </v>
      </c>
    </row>
    <row r="251" spans="1:10" hidden="1" x14ac:dyDescent="0.2">
      <c r="A251" s="93"/>
      <c r="B251" s="93"/>
      <c r="C251" s="93"/>
      <c r="D251" s="93"/>
      <c r="E251" s="93"/>
      <c r="F251" s="93"/>
      <c r="G251" s="93"/>
      <c r="H251" s="93"/>
      <c r="I251" s="93"/>
      <c r="J251" s="93"/>
    </row>
    <row r="252" spans="1:10" hidden="1" x14ac:dyDescent="0.2">
      <c r="A252" s="93"/>
      <c r="B252" s="93"/>
      <c r="C252" s="93"/>
      <c r="D252" s="93"/>
      <c r="E252" s="93"/>
      <c r="F252" s="93"/>
      <c r="G252" s="93"/>
      <c r="H252" s="93"/>
      <c r="I252" s="93"/>
      <c r="J252" s="93"/>
    </row>
    <row r="253" spans="1:10" hidden="1" x14ac:dyDescent="0.2">
      <c r="A253" s="93"/>
      <c r="B253" s="93"/>
      <c r="C253" s="93"/>
      <c r="D253" s="93"/>
      <c r="E253" s="93"/>
      <c r="F253" s="93"/>
      <c r="G253" s="93"/>
      <c r="H253" s="93"/>
      <c r="I253" s="93"/>
      <c r="J253" s="93"/>
    </row>
    <row r="254" spans="1:10" ht="18" hidden="1" x14ac:dyDescent="0.2">
      <c r="A254" s="93"/>
      <c r="B254" s="56" t="s">
        <v>483</v>
      </c>
      <c r="C254" s="93"/>
      <c r="D254" s="93"/>
      <c r="E254" s="93"/>
      <c r="F254" s="93"/>
      <c r="G254" s="93"/>
      <c r="H254" s="93"/>
      <c r="I254" s="93"/>
      <c r="J254" s="93"/>
    </row>
    <row r="255" spans="1:10" hidden="1" x14ac:dyDescent="0.2">
      <c r="A255" s="93"/>
      <c r="B255" s="61" t="s">
        <v>178</v>
      </c>
      <c r="C255" s="61" t="s">
        <v>408</v>
      </c>
      <c r="D255" s="61" t="s">
        <v>303</v>
      </c>
      <c r="E255" s="61" t="s">
        <v>176</v>
      </c>
      <c r="F255" s="61"/>
      <c r="G255" s="61" t="s">
        <v>176</v>
      </c>
      <c r="H255" s="61" t="s">
        <v>303</v>
      </c>
      <c r="I255" s="61" t="s">
        <v>408</v>
      </c>
      <c r="J255" s="61" t="s">
        <v>178</v>
      </c>
    </row>
    <row r="256" spans="1:10" hidden="1" x14ac:dyDescent="0.2">
      <c r="A256" s="93" t="s">
        <v>249</v>
      </c>
      <c r="B256" s="58" t="str">
        <f>'Round Robin Groups'!B84</f>
        <v>Team II1</v>
      </c>
      <c r="C256" s="58">
        <f>VLOOKUP(CONCATENATE(A256, " Results"),'Team Matches Results Tally'!$A$12:$K$653,2,FALSE)</f>
        <v>0</v>
      </c>
      <c r="D256" s="58">
        <f>VLOOKUP(CONCATENATE(A256, " Results"),'Team Matches Results Tally'!$A$12:$K$653,3,FALSE)</f>
        <v>0</v>
      </c>
      <c r="E256" s="58">
        <f>VLOOKUP(CONCATENATE(A256, " Results"),'Team Matches Results Tally'!$A$12:$K$653,4,FALSE)</f>
        <v>0</v>
      </c>
      <c r="F256" s="58"/>
      <c r="G256" s="58">
        <f>VLOOKUP(CONCATENATE(A256, " Results"),'Team Matches Results Tally'!$A$12:$K$653,8,FALSE)</f>
        <v>0</v>
      </c>
      <c r="H256" s="58">
        <f>VLOOKUP(CONCATENATE(A256, " Results"),'Team Matches Results Tally'!$A$12:$K$653,7,FALSE)</f>
        <v>0</v>
      </c>
      <c r="I256" s="58">
        <f>VLOOKUP(CONCATENATE(A256, " Results"),'Team Matches Results Tally'!$A$12:$K$653,6,FALSE)</f>
        <v>0</v>
      </c>
      <c r="J256" s="58" t="str">
        <f>'Round Robin Groups'!B85</f>
        <v>Team II2</v>
      </c>
    </row>
    <row r="257" spans="1:10" hidden="1" x14ac:dyDescent="0.2">
      <c r="A257" s="93" t="s">
        <v>252</v>
      </c>
      <c r="B257" s="59" t="str">
        <f>'Round Robin Groups'!B86</f>
        <v>Team II3</v>
      </c>
      <c r="C257" s="59">
        <f>VLOOKUP(CONCATENATE(A257, " Results"),'Team Matches Results Tally'!$A$12:$K$653,2,FALSE)</f>
        <v>0</v>
      </c>
      <c r="D257" s="59">
        <f>VLOOKUP(CONCATENATE(A257, " Results"),'Team Matches Results Tally'!$A$12:$K$653,3,FALSE)</f>
        <v>0</v>
      </c>
      <c r="E257" s="59">
        <f>VLOOKUP(CONCATENATE(A257, " Results"),'Team Matches Results Tally'!$A$12:$K$653,4,FALSE)</f>
        <v>0</v>
      </c>
      <c r="F257" s="59"/>
      <c r="G257" s="59">
        <f>VLOOKUP(CONCATENATE(A257, " Results"),'Team Matches Results Tally'!$A$12:$K$653,8,FALSE)</f>
        <v>0</v>
      </c>
      <c r="H257" s="59">
        <f>VLOOKUP(CONCATENATE(A257, " Results"),'Team Matches Results Tally'!$A$12:$K$653,7,FALSE)</f>
        <v>0</v>
      </c>
      <c r="I257" s="59">
        <f>VLOOKUP(CONCATENATE(A257, " Results"),'Team Matches Results Tally'!$A$12:$K$653,6,FALSE)</f>
        <v>0</v>
      </c>
      <c r="J257" s="59" t="str">
        <f>'Round Robin Groups'!B85</f>
        <v>Team II2</v>
      </c>
    </row>
    <row r="258" spans="1:10" hidden="1" x14ac:dyDescent="0.2">
      <c r="A258" s="93" t="s">
        <v>255</v>
      </c>
      <c r="B258" s="60" t="str">
        <f>'Round Robin Groups'!B86</f>
        <v>Team II3</v>
      </c>
      <c r="C258" s="58">
        <f>VLOOKUP(CONCATENATE(A258, " Results"),'Team Matches Results Tally'!$A$12:$K$653,2,FALSE)</f>
        <v>0</v>
      </c>
      <c r="D258" s="58">
        <f>VLOOKUP(CONCATENATE(A258, " Results"),'Team Matches Results Tally'!$A$12:$K$653,3,FALSE)</f>
        <v>0</v>
      </c>
      <c r="E258" s="58">
        <f>VLOOKUP(CONCATENATE(A258, " Results"),'Team Matches Results Tally'!$A$12:$K$653,4,FALSE)</f>
        <v>0</v>
      </c>
      <c r="F258" s="58"/>
      <c r="G258" s="58">
        <f>VLOOKUP(CONCATENATE(A258, " Results"),'Team Matches Results Tally'!$A$12:$K$653,8,FALSE)</f>
        <v>0</v>
      </c>
      <c r="H258" s="58">
        <f>VLOOKUP(CONCATENATE(A258, " Results"),'Team Matches Results Tally'!$A$12:$K$653,7,FALSE)</f>
        <v>0</v>
      </c>
      <c r="I258" s="58">
        <f>VLOOKUP(CONCATENATE(A258, " Results"),'Team Matches Results Tally'!$A$12:$K$653,6,FALSE)</f>
        <v>0</v>
      </c>
      <c r="J258" s="60" t="str">
        <f>'Round Robin Groups'!B87</f>
        <v>Team II4</v>
      </c>
    </row>
    <row r="259" spans="1:10" hidden="1" x14ac:dyDescent="0.2">
      <c r="A259" s="93" t="s">
        <v>258</v>
      </c>
      <c r="B259" s="59" t="str">
        <f>'Round Robin Groups'!B84</f>
        <v>Team II1</v>
      </c>
      <c r="C259" s="59">
        <f>VLOOKUP(CONCATENATE(A259, " Results"),'Team Matches Results Tally'!$A$12:$K$653,2,FALSE)</f>
        <v>0</v>
      </c>
      <c r="D259" s="59">
        <f>VLOOKUP(CONCATENATE(A259, " Results"),'Team Matches Results Tally'!$A$12:$K$653,3,FALSE)</f>
        <v>0</v>
      </c>
      <c r="E259" s="59">
        <f>VLOOKUP(CONCATENATE(A259, " Results"),'Team Matches Results Tally'!$A$12:$K$653,4,FALSE)</f>
        <v>0</v>
      </c>
      <c r="F259" s="59"/>
      <c r="G259" s="59">
        <f>VLOOKUP(CONCATENATE(A259, " Results"),'Team Matches Results Tally'!$A$12:$K$653,8,FALSE)</f>
        <v>0</v>
      </c>
      <c r="H259" s="59">
        <f>VLOOKUP(CONCATENATE(A259, " Results"),'Team Matches Results Tally'!$A$12:$K$653,7,FALSE)</f>
        <v>0</v>
      </c>
      <c r="I259" s="59">
        <f>VLOOKUP(CONCATENATE(A259, " Results"),'Team Matches Results Tally'!$A$12:$K$653,6,FALSE)</f>
        <v>0</v>
      </c>
      <c r="J259" s="59" t="str">
        <f>'Round Robin Groups'!B87</f>
        <v>Team II4</v>
      </c>
    </row>
    <row r="260" spans="1:10" hidden="1" x14ac:dyDescent="0.2">
      <c r="A260" s="93"/>
      <c r="B260" s="93"/>
      <c r="C260" s="93"/>
      <c r="D260" s="93"/>
      <c r="E260" s="93"/>
      <c r="F260" s="93"/>
      <c r="G260" s="93"/>
      <c r="H260" s="93"/>
      <c r="I260" s="93"/>
      <c r="J260" s="93"/>
    </row>
    <row r="261" spans="1:10" hidden="1" x14ac:dyDescent="0.2">
      <c r="A261" s="93"/>
      <c r="B261" s="67" t="s">
        <v>409</v>
      </c>
      <c r="C261" s="70" t="s">
        <v>410</v>
      </c>
      <c r="D261" s="70" t="s">
        <v>303</v>
      </c>
      <c r="E261" s="71" t="s">
        <v>176</v>
      </c>
      <c r="F261" s="93"/>
      <c r="G261" s="93"/>
      <c r="H261" s="93"/>
      <c r="I261" s="67" t="s">
        <v>411</v>
      </c>
      <c r="J261" s="47"/>
    </row>
    <row r="262" spans="1:10" hidden="1" x14ac:dyDescent="0.2">
      <c r="A262" s="93"/>
      <c r="B262" s="48" t="str">
        <f>B256</f>
        <v>Team II1</v>
      </c>
      <c r="C262" s="72">
        <f>C256+C259</f>
        <v>0</v>
      </c>
      <c r="D262" s="72">
        <f>D256+D259</f>
        <v>0</v>
      </c>
      <c r="E262" s="73">
        <f>E256+E259</f>
        <v>0</v>
      </c>
      <c r="F262" s="93"/>
      <c r="G262" s="93"/>
      <c r="H262" s="93"/>
      <c r="I262" s="68" t="s">
        <v>484</v>
      </c>
      <c r="J262" s="49" t="str">
        <f>'Round Robin Score Tally'!H159</f>
        <v xml:space="preserve"> </v>
      </c>
    </row>
    <row r="263" spans="1:10" hidden="1" x14ac:dyDescent="0.2">
      <c r="A263" s="93"/>
      <c r="B263" s="48" t="str">
        <f>J256</f>
        <v>Team II2</v>
      </c>
      <c r="C263" s="72">
        <f>I256+I257</f>
        <v>0</v>
      </c>
      <c r="D263" s="72">
        <f>H256+H257</f>
        <v>0</v>
      </c>
      <c r="E263" s="73">
        <f>G256+G257</f>
        <v>0</v>
      </c>
      <c r="F263" s="93"/>
      <c r="G263" s="93"/>
      <c r="H263" s="93"/>
      <c r="I263" s="68" t="s">
        <v>485</v>
      </c>
      <c r="J263" s="49" t="str">
        <f>'Round Robin Score Tally'!H160</f>
        <v xml:space="preserve"> </v>
      </c>
    </row>
    <row r="264" spans="1:10" hidden="1" x14ac:dyDescent="0.2">
      <c r="A264" s="93"/>
      <c r="B264" s="48" t="str">
        <f>B257</f>
        <v>Team II3</v>
      </c>
      <c r="C264" s="72">
        <f>C257+C258</f>
        <v>0</v>
      </c>
      <c r="D264" s="72">
        <f>D257+D258</f>
        <v>0</v>
      </c>
      <c r="E264" s="73">
        <f>E257+E258</f>
        <v>0</v>
      </c>
      <c r="F264" s="93"/>
      <c r="G264" s="93"/>
      <c r="H264" s="93"/>
      <c r="I264" s="68" t="s">
        <v>486</v>
      </c>
      <c r="J264" s="49" t="str">
        <f>'Round Robin Score Tally'!H161</f>
        <v xml:space="preserve"> </v>
      </c>
    </row>
    <row r="265" spans="1:10" hidden="1" x14ac:dyDescent="0.2">
      <c r="A265" s="93"/>
      <c r="B265" s="74" t="str">
        <f>J258</f>
        <v>Team II4</v>
      </c>
      <c r="C265" s="75">
        <f>I258+I259</f>
        <v>0</v>
      </c>
      <c r="D265" s="75">
        <f>H258+H259</f>
        <v>0</v>
      </c>
      <c r="E265" s="76">
        <f>G258+G259</f>
        <v>0</v>
      </c>
      <c r="F265" s="93"/>
      <c r="G265" s="93"/>
      <c r="H265" s="93"/>
      <c r="I265" s="69" t="s">
        <v>487</v>
      </c>
      <c r="J265" s="54" t="str">
        <f>'Round Robin Score Tally'!H162</f>
        <v xml:space="preserve"> </v>
      </c>
    </row>
    <row r="266" spans="1:10" hidden="1" x14ac:dyDescent="0.2">
      <c r="A266" s="93"/>
      <c r="B266" s="93"/>
      <c r="C266" s="93"/>
      <c r="D266" s="93"/>
      <c r="E266" s="93"/>
      <c r="F266" s="93"/>
      <c r="G266" s="93"/>
      <c r="H266" s="93"/>
      <c r="I266" s="93"/>
      <c r="J266" s="93"/>
    </row>
    <row r="267" spans="1:10" hidden="1" x14ac:dyDescent="0.2">
      <c r="A267" s="93"/>
      <c r="B267" s="93"/>
      <c r="C267" s="93"/>
      <c r="D267" s="93"/>
      <c r="E267" s="93"/>
      <c r="F267" s="93"/>
      <c r="G267" s="93"/>
      <c r="H267" s="93"/>
      <c r="I267" s="93"/>
      <c r="J267" s="93"/>
    </row>
    <row r="268" spans="1:10" hidden="1" x14ac:dyDescent="0.2">
      <c r="A268" s="93"/>
      <c r="B268" s="93"/>
      <c r="C268" s="93"/>
      <c r="D268" s="93"/>
      <c r="E268" s="93"/>
      <c r="F268" s="93"/>
      <c r="G268" s="93"/>
      <c r="H268" s="93"/>
      <c r="I268" s="93"/>
      <c r="J268" s="93"/>
    </row>
    <row r="269" spans="1:10" ht="18" hidden="1" x14ac:dyDescent="0.2">
      <c r="A269" s="93"/>
      <c r="B269" s="56" t="s">
        <v>488</v>
      </c>
      <c r="C269" s="93"/>
      <c r="D269" s="93"/>
      <c r="E269" s="93"/>
      <c r="F269" s="93"/>
      <c r="G269" s="93"/>
      <c r="H269" s="93"/>
      <c r="I269" s="93"/>
      <c r="J269" s="93"/>
    </row>
    <row r="270" spans="1:10" hidden="1" x14ac:dyDescent="0.2">
      <c r="A270" s="93"/>
      <c r="B270" s="61" t="s">
        <v>178</v>
      </c>
      <c r="C270" s="61" t="s">
        <v>408</v>
      </c>
      <c r="D270" s="61" t="s">
        <v>303</v>
      </c>
      <c r="E270" s="61" t="s">
        <v>176</v>
      </c>
      <c r="F270" s="61"/>
      <c r="G270" s="61" t="s">
        <v>176</v>
      </c>
      <c r="H270" s="61" t="s">
        <v>303</v>
      </c>
      <c r="I270" s="61" t="s">
        <v>408</v>
      </c>
      <c r="J270" s="61" t="s">
        <v>178</v>
      </c>
    </row>
    <row r="271" spans="1:10" hidden="1" x14ac:dyDescent="0.2">
      <c r="A271" s="93" t="s">
        <v>261</v>
      </c>
      <c r="B271" s="58" t="str">
        <f>'Round Robin Groups'!B89</f>
        <v>Team JJ1</v>
      </c>
      <c r="C271" s="58">
        <f>VLOOKUP(CONCATENATE(A271, " Results"),'Team Matches Results Tally'!$A$12:$K$653,2,FALSE)</f>
        <v>0</v>
      </c>
      <c r="D271" s="58">
        <f>VLOOKUP(CONCATENATE(A271, " Results"),'Team Matches Results Tally'!$A$12:$K$653,3,FALSE)</f>
        <v>0</v>
      </c>
      <c r="E271" s="58">
        <f>VLOOKUP(CONCATENATE(A271, " Results"),'Team Matches Results Tally'!$A$12:$K$653,4,FALSE)</f>
        <v>0</v>
      </c>
      <c r="F271" s="58"/>
      <c r="G271" s="58">
        <f>VLOOKUP(CONCATENATE(A271, " Results"),'Team Matches Results Tally'!$A$12:$K$653,8,FALSE)</f>
        <v>0</v>
      </c>
      <c r="H271" s="58">
        <f>VLOOKUP(CONCATENATE(A271, " Results"),'Team Matches Results Tally'!$A$12:$K$653,7,FALSE)</f>
        <v>0</v>
      </c>
      <c r="I271" s="58">
        <f>VLOOKUP(CONCATENATE(A271, " Results"),'Team Matches Results Tally'!$A$12:$K$653,6,FALSE)</f>
        <v>0</v>
      </c>
      <c r="J271" s="58" t="str">
        <f>'Round Robin Groups'!B90</f>
        <v>Team JJ2</v>
      </c>
    </row>
    <row r="272" spans="1:10" hidden="1" x14ac:dyDescent="0.2">
      <c r="A272" s="93" t="s">
        <v>264</v>
      </c>
      <c r="B272" s="59" t="str">
        <f>'Round Robin Groups'!B91</f>
        <v>Team JJ3</v>
      </c>
      <c r="C272" s="59">
        <f>VLOOKUP(CONCATENATE(A272, " Results"),'Team Matches Results Tally'!$A$12:$K$653,2,FALSE)</f>
        <v>0</v>
      </c>
      <c r="D272" s="59">
        <f>VLOOKUP(CONCATENATE(A272, " Results"),'Team Matches Results Tally'!$A$12:$K$653,3,FALSE)</f>
        <v>0</v>
      </c>
      <c r="E272" s="59">
        <f>VLOOKUP(CONCATENATE(A272, " Results"),'Team Matches Results Tally'!$A$12:$K$653,4,FALSE)</f>
        <v>0</v>
      </c>
      <c r="F272" s="59"/>
      <c r="G272" s="59">
        <f>VLOOKUP(CONCATENATE(A272, " Results"),'Team Matches Results Tally'!$A$12:$K$653,8,FALSE)</f>
        <v>0</v>
      </c>
      <c r="H272" s="59">
        <f>VLOOKUP(CONCATENATE(A272, " Results"),'Team Matches Results Tally'!$A$12:$K$653,7,FALSE)</f>
        <v>0</v>
      </c>
      <c r="I272" s="59">
        <f>VLOOKUP(CONCATENATE(A272, " Results"),'Team Matches Results Tally'!$A$12:$K$653,6,FALSE)</f>
        <v>0</v>
      </c>
      <c r="J272" s="59" t="str">
        <f>'Round Robin Groups'!B90</f>
        <v>Team JJ2</v>
      </c>
    </row>
    <row r="273" spans="1:10" hidden="1" x14ac:dyDescent="0.2">
      <c r="A273" s="93" t="s">
        <v>267</v>
      </c>
      <c r="B273" s="60" t="str">
        <f>'Round Robin Groups'!B91</f>
        <v>Team JJ3</v>
      </c>
      <c r="C273" s="58">
        <f>VLOOKUP(CONCATENATE(A273, " Results"),'Team Matches Results Tally'!$A$12:$K$653,2,FALSE)</f>
        <v>0</v>
      </c>
      <c r="D273" s="58">
        <f>VLOOKUP(CONCATENATE(A273, " Results"),'Team Matches Results Tally'!$A$12:$K$653,3,FALSE)</f>
        <v>0</v>
      </c>
      <c r="E273" s="58">
        <f>VLOOKUP(CONCATENATE(A273, " Results"),'Team Matches Results Tally'!$A$12:$K$653,4,FALSE)</f>
        <v>0</v>
      </c>
      <c r="F273" s="58"/>
      <c r="G273" s="58">
        <f>VLOOKUP(CONCATENATE(A273, " Results"),'Team Matches Results Tally'!$A$12:$K$653,8,FALSE)</f>
        <v>0</v>
      </c>
      <c r="H273" s="58">
        <f>VLOOKUP(CONCATENATE(A273, " Results"),'Team Matches Results Tally'!$A$12:$K$653,7,FALSE)</f>
        <v>0</v>
      </c>
      <c r="I273" s="58">
        <f>VLOOKUP(CONCATENATE(A273, " Results"),'Team Matches Results Tally'!$A$12:$K$653,6,FALSE)</f>
        <v>0</v>
      </c>
      <c r="J273" s="60" t="str">
        <f>'Round Robin Groups'!B92</f>
        <v>Team JJ4</v>
      </c>
    </row>
    <row r="274" spans="1:10" hidden="1" x14ac:dyDescent="0.2">
      <c r="A274" s="93" t="s">
        <v>270</v>
      </c>
      <c r="B274" s="59" t="str">
        <f>'Round Robin Groups'!B89</f>
        <v>Team JJ1</v>
      </c>
      <c r="C274" s="59">
        <f>VLOOKUP(CONCATENATE(A274, " Results"),'Team Matches Results Tally'!$A$12:$K$653,2,FALSE)</f>
        <v>0</v>
      </c>
      <c r="D274" s="59">
        <f>VLOOKUP(CONCATENATE(A274, " Results"),'Team Matches Results Tally'!$A$12:$K$653,3,FALSE)</f>
        <v>0</v>
      </c>
      <c r="E274" s="59">
        <f>VLOOKUP(CONCATENATE(A274, " Results"),'Team Matches Results Tally'!$A$12:$K$653,4,FALSE)</f>
        <v>0</v>
      </c>
      <c r="F274" s="59"/>
      <c r="G274" s="59">
        <f>VLOOKUP(CONCATENATE(A274, " Results"),'Team Matches Results Tally'!$A$12:$K$653,8,FALSE)</f>
        <v>0</v>
      </c>
      <c r="H274" s="59">
        <f>VLOOKUP(CONCATENATE(A274, " Results"),'Team Matches Results Tally'!$A$12:$K$653,7,FALSE)</f>
        <v>0</v>
      </c>
      <c r="I274" s="59">
        <f>VLOOKUP(CONCATENATE(A274, " Results"),'Team Matches Results Tally'!$A$12:$K$653,6,FALSE)</f>
        <v>0</v>
      </c>
      <c r="J274" s="59" t="str">
        <f>'Round Robin Groups'!B92</f>
        <v>Team JJ4</v>
      </c>
    </row>
    <row r="275" spans="1:10" hidden="1" x14ac:dyDescent="0.2">
      <c r="A275" s="93"/>
      <c r="B275" s="93"/>
      <c r="C275" s="93"/>
      <c r="D275" s="93"/>
      <c r="E275" s="93"/>
      <c r="F275" s="93"/>
      <c r="G275" s="93"/>
      <c r="H275" s="93"/>
      <c r="I275" s="93"/>
      <c r="J275" s="93"/>
    </row>
    <row r="276" spans="1:10" hidden="1" x14ac:dyDescent="0.2">
      <c r="A276" s="93"/>
      <c r="B276" s="67" t="s">
        <v>409</v>
      </c>
      <c r="C276" s="70" t="s">
        <v>410</v>
      </c>
      <c r="D276" s="70" t="s">
        <v>303</v>
      </c>
      <c r="E276" s="71" t="s">
        <v>176</v>
      </c>
      <c r="F276" s="93"/>
      <c r="G276" s="93"/>
      <c r="H276" s="93"/>
      <c r="I276" s="67" t="s">
        <v>411</v>
      </c>
      <c r="J276" s="47"/>
    </row>
    <row r="277" spans="1:10" hidden="1" x14ac:dyDescent="0.2">
      <c r="A277" s="93"/>
      <c r="B277" s="48" t="str">
        <f>B271</f>
        <v>Team JJ1</v>
      </c>
      <c r="C277" s="72">
        <f>C271+C274</f>
        <v>0</v>
      </c>
      <c r="D277" s="72">
        <f>D271+D274</f>
        <v>0</v>
      </c>
      <c r="E277" s="73">
        <f>E271+E274</f>
        <v>0</v>
      </c>
      <c r="F277" s="93"/>
      <c r="G277" s="93"/>
      <c r="H277" s="93"/>
      <c r="I277" s="68" t="s">
        <v>489</v>
      </c>
      <c r="J277" s="49" t="str">
        <f>'Round Robin Score Tally'!H168</f>
        <v xml:space="preserve"> </v>
      </c>
    </row>
    <row r="278" spans="1:10" hidden="1" x14ac:dyDescent="0.2">
      <c r="A278" s="93"/>
      <c r="B278" s="48" t="str">
        <f>J271</f>
        <v>Team JJ2</v>
      </c>
      <c r="C278" s="72">
        <f>I271+I272</f>
        <v>0</v>
      </c>
      <c r="D278" s="72">
        <f>H271+H272</f>
        <v>0</v>
      </c>
      <c r="E278" s="73">
        <f>G271+G272</f>
        <v>0</v>
      </c>
      <c r="F278" s="93"/>
      <c r="G278" s="93"/>
      <c r="H278" s="93"/>
      <c r="I278" s="68" t="s">
        <v>490</v>
      </c>
      <c r="J278" s="49" t="str">
        <f>'Round Robin Score Tally'!H169</f>
        <v xml:space="preserve"> </v>
      </c>
    </row>
    <row r="279" spans="1:10" hidden="1" x14ac:dyDescent="0.2">
      <c r="A279" s="93"/>
      <c r="B279" s="48" t="str">
        <f>B272</f>
        <v>Team JJ3</v>
      </c>
      <c r="C279" s="72">
        <f>C272+C273</f>
        <v>0</v>
      </c>
      <c r="D279" s="72">
        <f>D272+D273</f>
        <v>0</v>
      </c>
      <c r="E279" s="73">
        <f>E272+E273</f>
        <v>0</v>
      </c>
      <c r="F279" s="93"/>
      <c r="G279" s="93"/>
      <c r="H279" s="93"/>
      <c r="I279" s="68" t="s">
        <v>491</v>
      </c>
      <c r="J279" s="49" t="str">
        <f>'Round Robin Score Tally'!H170</f>
        <v xml:space="preserve"> </v>
      </c>
    </row>
    <row r="280" spans="1:10" hidden="1" x14ac:dyDescent="0.2">
      <c r="A280" s="93"/>
      <c r="B280" s="74" t="str">
        <f>J273</f>
        <v>Team JJ4</v>
      </c>
      <c r="C280" s="75">
        <f>I273+I274</f>
        <v>0</v>
      </c>
      <c r="D280" s="75">
        <f>H273+H274</f>
        <v>0</v>
      </c>
      <c r="E280" s="76">
        <f>G273+G274</f>
        <v>0</v>
      </c>
      <c r="F280" s="93"/>
      <c r="G280" s="93"/>
      <c r="H280" s="93"/>
      <c r="I280" s="69" t="s">
        <v>492</v>
      </c>
      <c r="J280" s="54" t="str">
        <f>'Round Robin Score Tally'!H171</f>
        <v xml:space="preserve"> </v>
      </c>
    </row>
    <row r="281" spans="1:10" hidden="1" x14ac:dyDescent="0.2">
      <c r="A281" s="93"/>
      <c r="B281" s="93"/>
      <c r="C281" s="93"/>
      <c r="D281" s="93"/>
      <c r="E281" s="93"/>
      <c r="F281" s="93"/>
      <c r="G281" s="93"/>
      <c r="H281" s="93"/>
      <c r="I281" s="93"/>
      <c r="J281" s="93"/>
    </row>
  </sheetData>
  <pageMargins left="0.7" right="0.7" top="0.75" bottom="0.75" header="0.3" footer="0.3"/>
  <pageSetup scale="88" orientation="portrait" r:id="rId1"/>
  <ignoredErrors>
    <ignoredError sqref="E144 B144:C144 D159:E159 B159:C15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865"/>
  <sheetViews>
    <sheetView showGridLines="0" topLeftCell="A379" zoomScale="80" zoomScaleNormal="80" workbookViewId="0">
      <selection activeCell="C863" sqref="C863"/>
    </sheetView>
  </sheetViews>
  <sheetFormatPr defaultRowHeight="14.25" customHeight="1" x14ac:dyDescent="0.2"/>
  <cols>
    <col min="1" max="1" width="9.7109375" bestFit="1" customWidth="1"/>
    <col min="2" max="2" width="32.85546875" customWidth="1"/>
    <col min="3" max="3" width="12.85546875" customWidth="1"/>
    <col min="4" max="5" width="7.140625" customWidth="1"/>
    <col min="6" max="6" width="5.28515625" customWidth="1"/>
    <col min="7" max="8" width="7.140625" customWidth="1"/>
    <col min="9" max="9" width="12.85546875" customWidth="1"/>
    <col min="10" max="10" width="32.85546875" customWidth="1"/>
  </cols>
  <sheetData>
    <row r="1" spans="1:10" ht="18.75" x14ac:dyDescent="0.3">
      <c r="A1" s="19" t="s">
        <v>172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3.75" x14ac:dyDescent="0.2">
      <c r="A2" s="93"/>
      <c r="B2" s="102" t="str">
        <f>VLOOKUP(A1,'Round Robin'!$A$1:$J$282,2,FALSE)</f>
        <v>Butokuden</v>
      </c>
      <c r="C2" s="103"/>
      <c r="D2" s="103"/>
      <c r="E2" s="104"/>
      <c r="F2" s="3" t="s">
        <v>173</v>
      </c>
      <c r="G2" s="105" t="str">
        <f>VLOOKUP(A1,'Round Robin'!$A$1:$J$282,10,FALSE)</f>
        <v>PNKF-3</v>
      </c>
      <c r="H2" s="103"/>
      <c r="I2" s="103"/>
      <c r="J2" s="104"/>
    </row>
    <row r="4" spans="1:10" ht="23.25" x14ac:dyDescent="0.2">
      <c r="A4" s="93"/>
      <c r="B4" s="4" t="s">
        <v>174</v>
      </c>
      <c r="C4" s="5" t="s">
        <v>175</v>
      </c>
      <c r="D4" s="98" t="s">
        <v>176</v>
      </c>
      <c r="E4" s="99"/>
      <c r="F4" s="5" t="s">
        <v>177</v>
      </c>
      <c r="G4" s="98" t="s">
        <v>176</v>
      </c>
      <c r="H4" s="99"/>
      <c r="I4" s="5" t="s">
        <v>175</v>
      </c>
      <c r="J4" s="94" t="s">
        <v>178</v>
      </c>
    </row>
    <row r="5" spans="1:10" ht="25.5" x14ac:dyDescent="0.2">
      <c r="A5" s="93"/>
      <c r="B5" s="6" t="str">
        <f>HLOOKUP($B$2,'Team Data'!$A$1:$U$6,2,FALSE)</f>
        <v>V. Kuo</v>
      </c>
      <c r="C5" s="7"/>
      <c r="D5" s="7"/>
      <c r="E5" s="7"/>
      <c r="F5" s="8" t="str">
        <f>'Team Matches Results Tally'!F4</f>
        <v/>
      </c>
      <c r="G5" s="7" t="s">
        <v>179</v>
      </c>
      <c r="H5" s="7" t="s">
        <v>180</v>
      </c>
      <c r="I5" s="7"/>
      <c r="J5" s="9" t="str">
        <f>HLOOKUP($G$2,'Team Data'!$A$1:$U$6,2,FALSE)</f>
        <v>B. Lin</v>
      </c>
    </row>
    <row r="6" spans="1:10" ht="25.5" x14ac:dyDescent="0.2">
      <c r="A6" s="93"/>
      <c r="B6" s="6" t="str">
        <f>HLOOKUP($B$2,'Team Data'!$A$1:$U$6,3,FALSE)</f>
        <v>Y. Saito</v>
      </c>
      <c r="C6" s="7"/>
      <c r="D6" s="7" t="s">
        <v>179</v>
      </c>
      <c r="E6" s="7"/>
      <c r="F6" s="8" t="str">
        <f>'Team Matches Results Tally'!F5</f>
        <v/>
      </c>
      <c r="G6" s="7"/>
      <c r="H6" s="7"/>
      <c r="I6" s="7"/>
      <c r="J6" s="9" t="str">
        <f>HLOOKUP($G$2,'Team Data'!$A$1:$U$6,3,FALSE)</f>
        <v>M. Kawamura</v>
      </c>
    </row>
    <row r="7" spans="1:10" ht="25.5" x14ac:dyDescent="0.2">
      <c r="A7" s="93"/>
      <c r="B7" s="6" t="str">
        <f>HLOOKUP($B$2,'Team Data'!$A$1:$U$6,4,FALSE)</f>
        <v>L. Gibbons</v>
      </c>
      <c r="C7" s="7"/>
      <c r="D7" s="7"/>
      <c r="E7" s="7"/>
      <c r="F7" s="8" t="s">
        <v>181</v>
      </c>
      <c r="G7" s="7"/>
      <c r="H7" s="7"/>
      <c r="I7" s="7"/>
      <c r="J7" s="9" t="str">
        <f>HLOOKUP($G$2,'Team Data'!$A$1:$U$6,4,FALSE)</f>
        <v>M. DeJong</v>
      </c>
    </row>
    <row r="8" spans="1:10" ht="25.5" x14ac:dyDescent="0.2">
      <c r="A8" s="93"/>
      <c r="B8" s="6" t="str">
        <f>HLOOKUP($B$2,'Team Data'!$A$1:$U$6,5,FALSE)</f>
        <v>M. Harigai</v>
      </c>
      <c r="C8" s="7"/>
      <c r="D8" s="7" t="s">
        <v>179</v>
      </c>
      <c r="E8" s="7"/>
      <c r="F8" s="8" t="str">
        <f>'Team Matches Results Tally'!F7</f>
        <v/>
      </c>
      <c r="G8" s="7"/>
      <c r="H8" s="7"/>
      <c r="I8" s="7"/>
      <c r="J8" s="9" t="str">
        <f>HLOOKUP($G$2,'Team Data'!$A$1:$U$6,5,FALSE)</f>
        <v>T. Bogucharova</v>
      </c>
    </row>
    <row r="9" spans="1:10" ht="25.5" x14ac:dyDescent="0.2">
      <c r="A9" s="93"/>
      <c r="B9" s="6" t="str">
        <f>HLOOKUP($B$2,'Team Data'!$A$1:$U$6,6,FALSE)</f>
        <v>H. Nohara</v>
      </c>
      <c r="C9" s="7"/>
      <c r="D9" s="7"/>
      <c r="E9" s="7"/>
      <c r="F9" s="8" t="s">
        <v>181</v>
      </c>
      <c r="G9" s="7"/>
      <c r="H9" s="7"/>
      <c r="I9" s="7" t="s">
        <v>182</v>
      </c>
      <c r="J9" s="9" t="str">
        <f>HLOOKUP($G$2,'Team Data'!$A$1:$U$6,6,FALSE)</f>
        <v>E. DeJong</v>
      </c>
    </row>
    <row r="10" spans="1:10" ht="14.25" customHeight="1" x14ac:dyDescent="0.2">
      <c r="A10" s="93"/>
      <c r="B10" s="100" t="s">
        <v>183</v>
      </c>
      <c r="C10" s="101"/>
      <c r="D10" s="101"/>
      <c r="E10" s="101"/>
      <c r="F10" s="101"/>
      <c r="G10" s="101"/>
      <c r="H10" s="101"/>
      <c r="I10" s="101"/>
      <c r="J10" s="101"/>
    </row>
    <row r="11" spans="1:10" ht="25.5" x14ac:dyDescent="0.2">
      <c r="A11" s="93"/>
      <c r="B11" s="6"/>
      <c r="C11" s="7"/>
      <c r="D11" s="7"/>
      <c r="E11" s="7"/>
      <c r="F11" s="8"/>
      <c r="G11" s="7"/>
      <c r="H11" s="7"/>
      <c r="I11" s="7"/>
      <c r="J11" s="10"/>
    </row>
    <row r="12" spans="1:10" ht="21" x14ac:dyDescent="0.35">
      <c r="A12" s="93"/>
      <c r="B12" s="11"/>
      <c r="C12" s="11"/>
      <c r="D12" s="11"/>
      <c r="E12" s="11"/>
      <c r="F12" s="12"/>
      <c r="G12" s="11"/>
      <c r="H12" s="11"/>
      <c r="I12" s="11"/>
      <c r="J12" s="11"/>
    </row>
    <row r="13" spans="1:10" ht="21" x14ac:dyDescent="0.2">
      <c r="A13" s="93"/>
      <c r="B13" s="24" t="s">
        <v>184</v>
      </c>
      <c r="C13" s="25">
        <v>1</v>
      </c>
      <c r="D13" s="92"/>
      <c r="E13" s="92"/>
      <c r="F13" s="92"/>
      <c r="G13" s="92"/>
      <c r="H13" s="92"/>
      <c r="I13" s="26"/>
      <c r="J13" s="21" t="s">
        <v>184</v>
      </c>
    </row>
    <row r="14" spans="1:10" ht="21" x14ac:dyDescent="0.2">
      <c r="A14" s="93"/>
      <c r="B14" s="20" t="s">
        <v>185</v>
      </c>
      <c r="C14" s="21">
        <f>'Team Matches Results Tally'!C13</f>
        <v>2</v>
      </c>
      <c r="D14" s="92"/>
      <c r="E14" s="92"/>
      <c r="F14" s="92"/>
      <c r="G14" s="92"/>
      <c r="H14" s="92"/>
      <c r="I14" s="22">
        <f>'Team Matches Results Tally'!G13</f>
        <v>1</v>
      </c>
      <c r="J14" s="23" t="s">
        <v>186</v>
      </c>
    </row>
    <row r="15" spans="1:10" ht="21" x14ac:dyDescent="0.2">
      <c r="A15" s="93"/>
      <c r="B15" s="20" t="s">
        <v>187</v>
      </c>
      <c r="C15" s="21">
        <f>'Team Matches Results Tally'!D13</f>
        <v>2</v>
      </c>
      <c r="D15" s="92"/>
      <c r="E15" s="92"/>
      <c r="F15" s="92"/>
      <c r="G15" s="92"/>
      <c r="H15" s="92"/>
      <c r="I15" s="22">
        <f>'Team Matches Results Tally'!H13</f>
        <v>2</v>
      </c>
      <c r="J15" s="23" t="s">
        <v>188</v>
      </c>
    </row>
    <row r="17" spans="1:10" ht="18.75" x14ac:dyDescent="0.3">
      <c r="A17" s="19" t="s">
        <v>189</v>
      </c>
      <c r="B17" s="93"/>
      <c r="C17" s="93"/>
      <c r="D17" s="93"/>
      <c r="E17" s="93"/>
      <c r="F17" s="93"/>
      <c r="G17" s="93"/>
      <c r="H17" s="93"/>
      <c r="I17" s="93"/>
      <c r="J17" s="93"/>
    </row>
    <row r="18" spans="1:10" ht="33.75" x14ac:dyDescent="0.2">
      <c r="A18" s="93"/>
      <c r="B18" s="102" t="str">
        <f>VLOOKUP(A17,'Round Robin'!$A$1:$J$282,2,FALSE)</f>
        <v>SWKIF-1</v>
      </c>
      <c r="C18" s="103"/>
      <c r="D18" s="103"/>
      <c r="E18" s="104"/>
      <c r="F18" s="3" t="s">
        <v>173</v>
      </c>
      <c r="G18" s="105" t="str">
        <f>VLOOKUP(A17,'Round Robin'!$A$1:$J$282,10,FALSE)</f>
        <v>PNKF-3</v>
      </c>
      <c r="H18" s="103"/>
      <c r="I18" s="103"/>
      <c r="J18" s="104"/>
    </row>
    <row r="20" spans="1:10" ht="23.25" x14ac:dyDescent="0.2">
      <c r="A20" s="93"/>
      <c r="B20" s="4" t="s">
        <v>174</v>
      </c>
      <c r="C20" s="5" t="s">
        <v>175</v>
      </c>
      <c r="D20" s="98" t="s">
        <v>176</v>
      </c>
      <c r="E20" s="99"/>
      <c r="F20" s="5" t="s">
        <v>177</v>
      </c>
      <c r="G20" s="98" t="s">
        <v>176</v>
      </c>
      <c r="H20" s="99"/>
      <c r="I20" s="5" t="s">
        <v>175</v>
      </c>
      <c r="J20" s="94" t="s">
        <v>178</v>
      </c>
    </row>
    <row r="21" spans="1:10" ht="25.5" x14ac:dyDescent="0.2">
      <c r="A21" s="93"/>
      <c r="B21" s="6" t="str">
        <f>HLOOKUP($B$18,'Team Data'!$A$1:$U$6,2,FALSE)</f>
        <v>H. Dang</v>
      </c>
      <c r="C21" s="7"/>
      <c r="D21" s="7"/>
      <c r="E21" s="7"/>
      <c r="F21" s="8" t="s">
        <v>181</v>
      </c>
      <c r="G21" s="7"/>
      <c r="H21" s="7"/>
      <c r="I21" s="7"/>
      <c r="J21" s="9" t="str">
        <f>HLOOKUP($G$18,'Team Data'!$A$1:$U$6,2,FALSE)</f>
        <v>B. Lin</v>
      </c>
    </row>
    <row r="22" spans="1:10" ht="25.5" x14ac:dyDescent="0.2">
      <c r="A22" s="93"/>
      <c r="B22" s="6" t="str">
        <f>HLOOKUP($B$18,'Team Data'!$A$1:$U$6,3,FALSE)</f>
        <v>S. Mizukami</v>
      </c>
      <c r="C22" s="7"/>
      <c r="D22" s="7"/>
      <c r="E22" s="7"/>
      <c r="F22" s="8" t="str">
        <f>'Team Matches Results Tally'!F19</f>
        <v/>
      </c>
      <c r="G22" s="7" t="s">
        <v>179</v>
      </c>
      <c r="H22" s="7" t="s">
        <v>180</v>
      </c>
      <c r="I22" s="7"/>
      <c r="J22" s="9" t="str">
        <f>HLOOKUP($G$18,'Team Data'!$A$1:$U$6,3,FALSE)</f>
        <v>M. Kawamura</v>
      </c>
    </row>
    <row r="23" spans="1:10" ht="25.5" x14ac:dyDescent="0.2">
      <c r="A23" s="93"/>
      <c r="B23" s="6" t="str">
        <f>HLOOKUP($B$18,'Team Data'!$A$1:$U$6,4,FALSE)</f>
        <v>A. Darrah</v>
      </c>
      <c r="C23" s="7"/>
      <c r="D23" s="7"/>
      <c r="E23" s="7"/>
      <c r="F23" s="8" t="s">
        <v>181</v>
      </c>
      <c r="G23" s="7"/>
      <c r="H23" s="7"/>
      <c r="I23" s="7"/>
      <c r="J23" s="9" t="str">
        <f>HLOOKUP($G$18,'Team Data'!$A$1:$U$6,4,FALSE)</f>
        <v>M. DeJong</v>
      </c>
    </row>
    <row r="24" spans="1:10" ht="25.5" x14ac:dyDescent="0.2">
      <c r="A24" s="93"/>
      <c r="B24" s="6" t="str">
        <f>HLOOKUP($B$18,'Team Data'!$A$1:$U$6,5,FALSE)</f>
        <v>A. Premprajaks</v>
      </c>
      <c r="C24" s="7" t="s">
        <v>182</v>
      </c>
      <c r="D24" s="7" t="s">
        <v>190</v>
      </c>
      <c r="E24" s="7"/>
      <c r="F24" s="8" t="str">
        <f>'Team Matches Results Tally'!F21</f>
        <v/>
      </c>
      <c r="G24" s="7"/>
      <c r="H24" s="7"/>
      <c r="I24" s="7"/>
      <c r="J24" s="9" t="str">
        <f>HLOOKUP($G$18,'Team Data'!$A$1:$U$6,5,FALSE)</f>
        <v>T. Bogucharova</v>
      </c>
    </row>
    <row r="25" spans="1:10" ht="25.5" x14ac:dyDescent="0.2">
      <c r="A25" s="93"/>
      <c r="B25" s="6" t="str">
        <f>HLOOKUP($B$18,'Team Data'!$A$1:$U$6,6,FALSE)</f>
        <v>S. Sugimoto</v>
      </c>
      <c r="C25" s="7"/>
      <c r="D25" s="7"/>
      <c r="E25" s="7"/>
      <c r="F25" s="8" t="s">
        <v>181</v>
      </c>
      <c r="G25" s="7"/>
      <c r="H25" s="7"/>
      <c r="I25" s="7"/>
      <c r="J25" s="9" t="str">
        <f>HLOOKUP($G$18,'Team Data'!$A$1:$U$6,6,FALSE)</f>
        <v>E. DeJong</v>
      </c>
    </row>
    <row r="26" spans="1:10" ht="14.25" customHeight="1" x14ac:dyDescent="0.2">
      <c r="A26" s="93"/>
      <c r="B26" s="100" t="s">
        <v>183</v>
      </c>
      <c r="C26" s="101"/>
      <c r="D26" s="101"/>
      <c r="E26" s="101"/>
      <c r="F26" s="101"/>
      <c r="G26" s="101"/>
      <c r="H26" s="101"/>
      <c r="I26" s="101"/>
      <c r="J26" s="101"/>
    </row>
    <row r="27" spans="1:10" ht="25.5" x14ac:dyDescent="0.2">
      <c r="A27" s="93"/>
      <c r="B27" s="6"/>
      <c r="C27" s="7"/>
      <c r="D27" s="7"/>
      <c r="E27" s="7"/>
      <c r="F27" s="8"/>
      <c r="G27" s="7"/>
      <c r="H27" s="7"/>
      <c r="I27" s="7"/>
      <c r="J27" s="10"/>
    </row>
    <row r="28" spans="1:10" ht="21" x14ac:dyDescent="0.35">
      <c r="A28" s="93"/>
      <c r="B28" s="11"/>
      <c r="C28" s="11"/>
      <c r="D28" s="11"/>
      <c r="E28" s="11"/>
      <c r="F28" s="12"/>
      <c r="G28" s="11"/>
      <c r="H28" s="11"/>
      <c r="I28" s="11"/>
      <c r="J28" s="11"/>
    </row>
    <row r="29" spans="1:10" ht="21" x14ac:dyDescent="0.2">
      <c r="A29" s="93"/>
      <c r="B29" s="24" t="s">
        <v>184</v>
      </c>
      <c r="C29" s="25"/>
      <c r="D29" s="92"/>
      <c r="E29" s="92"/>
      <c r="F29" s="92"/>
      <c r="G29" s="92"/>
      <c r="H29" s="92"/>
      <c r="I29" s="26">
        <v>1</v>
      </c>
      <c r="J29" s="21" t="s">
        <v>184</v>
      </c>
    </row>
    <row r="30" spans="1:10" ht="21" x14ac:dyDescent="0.2">
      <c r="A30" s="93"/>
      <c r="B30" s="20" t="s">
        <v>185</v>
      </c>
      <c r="C30" s="21">
        <f>'Team Matches Results Tally'!C26</f>
        <v>1</v>
      </c>
      <c r="D30" s="92"/>
      <c r="E30" s="92"/>
      <c r="F30" s="92"/>
      <c r="G30" s="92"/>
      <c r="H30" s="92"/>
      <c r="I30" s="22">
        <f>'Team Matches Results Tally'!G26</f>
        <v>1</v>
      </c>
      <c r="J30" s="23" t="s">
        <v>186</v>
      </c>
    </row>
    <row r="31" spans="1:10" ht="21" x14ac:dyDescent="0.2">
      <c r="A31" s="93"/>
      <c r="B31" s="20" t="s">
        <v>187</v>
      </c>
      <c r="C31" s="21">
        <f>'Team Matches Results Tally'!D26</f>
        <v>1</v>
      </c>
      <c r="D31" s="92"/>
      <c r="E31" s="92"/>
      <c r="F31" s="92"/>
      <c r="G31" s="92"/>
      <c r="H31" s="92"/>
      <c r="I31" s="22">
        <f>'Team Matches Results Tally'!H26</f>
        <v>2</v>
      </c>
      <c r="J31" s="23" t="s">
        <v>188</v>
      </c>
    </row>
    <row r="34" spans="1:10" ht="18.75" x14ac:dyDescent="0.3">
      <c r="A34" s="19" t="s">
        <v>191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0" ht="33.75" x14ac:dyDescent="0.2">
      <c r="A35" s="93"/>
      <c r="B35" s="102" t="str">
        <f>VLOOKUP(A34,'Round Robin'!$A$1:$J$282,2,FALSE)</f>
        <v>SWKIF-1</v>
      </c>
      <c r="C35" s="103"/>
      <c r="D35" s="103"/>
      <c r="E35" s="104"/>
      <c r="F35" s="3" t="s">
        <v>173</v>
      </c>
      <c r="G35" s="105" t="str">
        <f>VLOOKUP(A34,'Round Robin'!$A$1:$J$282,10,FALSE)</f>
        <v>Composite</v>
      </c>
      <c r="H35" s="103"/>
      <c r="I35" s="103"/>
      <c r="J35" s="104"/>
    </row>
    <row r="37" spans="1:10" ht="23.25" x14ac:dyDescent="0.2">
      <c r="A37" s="93"/>
      <c r="B37" s="4" t="s">
        <v>174</v>
      </c>
      <c r="C37" s="5" t="s">
        <v>175</v>
      </c>
      <c r="D37" s="98" t="s">
        <v>176</v>
      </c>
      <c r="E37" s="99"/>
      <c r="F37" s="5" t="s">
        <v>177</v>
      </c>
      <c r="G37" s="98" t="s">
        <v>176</v>
      </c>
      <c r="H37" s="99"/>
      <c r="I37" s="5" t="s">
        <v>175</v>
      </c>
      <c r="J37" s="94" t="s">
        <v>178</v>
      </c>
    </row>
    <row r="38" spans="1:10" ht="25.5" x14ac:dyDescent="0.2">
      <c r="A38" s="93"/>
      <c r="B38" s="6" t="str">
        <f>HLOOKUP($B$35,'Team Data'!$A$1:$U$6,2,FALSE)</f>
        <v>H. Dang</v>
      </c>
      <c r="C38" s="7"/>
      <c r="D38" s="7" t="s">
        <v>179</v>
      </c>
      <c r="E38" s="7" t="s">
        <v>180</v>
      </c>
      <c r="F38" s="8" t="str">
        <f>'Team Matches Results Tally'!F31</f>
        <v/>
      </c>
      <c r="G38" s="7"/>
      <c r="H38" s="7"/>
      <c r="I38" s="7"/>
      <c r="J38" s="9" t="str">
        <f>HLOOKUP($G$35,'Team Data'!$A$1:$U$6,2,FALSE)</f>
        <v>S. Asano</v>
      </c>
    </row>
    <row r="39" spans="1:10" ht="25.5" x14ac:dyDescent="0.2">
      <c r="A39" s="93"/>
      <c r="B39" s="6" t="str">
        <f>HLOOKUP($B$35,'Team Data'!$A$1:$U$6,3,FALSE)</f>
        <v>S. Mizukami</v>
      </c>
      <c r="C39" s="7"/>
      <c r="D39" s="7"/>
      <c r="E39" s="7"/>
      <c r="F39" s="8" t="s">
        <v>181</v>
      </c>
      <c r="G39" s="7"/>
      <c r="H39" s="7"/>
      <c r="I39" s="7"/>
      <c r="J39" s="9" t="str">
        <f>HLOOKUP($G$35,'Team Data'!$A$1:$U$6,3,FALSE)</f>
        <v>J. DeJong</v>
      </c>
    </row>
    <row r="40" spans="1:10" ht="25.5" x14ac:dyDescent="0.2">
      <c r="A40" s="93"/>
      <c r="B40" s="6" t="str">
        <f>HLOOKUP($B$35,'Team Data'!$A$1:$U$6,4,FALSE)</f>
        <v>A. Darrah</v>
      </c>
      <c r="C40" s="7"/>
      <c r="D40" s="7"/>
      <c r="E40" s="7"/>
      <c r="F40" s="8" t="s">
        <v>181</v>
      </c>
      <c r="G40" s="7"/>
      <c r="H40" s="7"/>
      <c r="I40" s="7"/>
      <c r="J40" s="9" t="str">
        <f>HLOOKUP($G$35,'Team Data'!$A$1:$U$6,4,FALSE)</f>
        <v>N. Kono</v>
      </c>
    </row>
    <row r="41" spans="1:10" ht="25.5" x14ac:dyDescent="0.2">
      <c r="A41" s="93"/>
      <c r="B41" s="6" t="str">
        <f>HLOOKUP($B$35,'Team Data'!$A$1:$U$6,5,FALSE)</f>
        <v>A. Premprajaks</v>
      </c>
      <c r="C41" s="7"/>
      <c r="D41" s="7" t="s">
        <v>179</v>
      </c>
      <c r="E41" s="7" t="s">
        <v>192</v>
      </c>
      <c r="F41" s="8" t="str">
        <f>'Team Matches Results Tally'!F34</f>
        <v/>
      </c>
      <c r="G41" s="7"/>
      <c r="H41" s="7"/>
      <c r="I41" s="7"/>
      <c r="J41" s="9" t="str">
        <f>HLOOKUP($G$35,'Team Data'!$A$1:$U$6,5,FALSE)</f>
        <v>R. Cook</v>
      </c>
    </row>
    <row r="42" spans="1:10" ht="25.5" x14ac:dyDescent="0.2">
      <c r="A42" s="93"/>
      <c r="B42" s="6" t="str">
        <f>HLOOKUP($B$35,'Team Data'!$A$1:$U$6,6,FALSE)</f>
        <v>S. Sugimoto</v>
      </c>
      <c r="C42" s="7"/>
      <c r="D42" s="7" t="s">
        <v>179</v>
      </c>
      <c r="E42" s="7"/>
      <c r="F42" s="8" t="str">
        <f>'Team Matches Results Tally'!F35</f>
        <v>X</v>
      </c>
      <c r="G42" s="7" t="s">
        <v>180</v>
      </c>
      <c r="H42" s="7"/>
      <c r="I42" s="7"/>
      <c r="J42" s="9" t="str">
        <f>HLOOKUP($G$35,'Team Data'!$A$1:$U$6,6,FALSE)</f>
        <v>J. Ariyama</v>
      </c>
    </row>
    <row r="43" spans="1:10" ht="14.25" customHeight="1" x14ac:dyDescent="0.2">
      <c r="A43" s="93"/>
      <c r="B43" s="100" t="s">
        <v>183</v>
      </c>
      <c r="C43" s="101"/>
      <c r="D43" s="101"/>
      <c r="E43" s="101"/>
      <c r="F43" s="101"/>
      <c r="G43" s="101"/>
      <c r="H43" s="101"/>
      <c r="I43" s="101"/>
      <c r="J43" s="101"/>
    </row>
    <row r="44" spans="1:10" ht="25.5" x14ac:dyDescent="0.2">
      <c r="A44" s="93"/>
      <c r="B44" s="6"/>
      <c r="C44" s="7"/>
      <c r="D44" s="7"/>
      <c r="E44" s="7"/>
      <c r="F44" s="8"/>
      <c r="G44" s="7"/>
      <c r="H44" s="7"/>
      <c r="I44" s="7"/>
      <c r="J44" s="10"/>
    </row>
    <row r="45" spans="1:10" ht="21" x14ac:dyDescent="0.35">
      <c r="A45" s="93"/>
      <c r="B45" s="11"/>
      <c r="C45" s="11"/>
      <c r="D45" s="11"/>
      <c r="E45" s="11"/>
      <c r="F45" s="12"/>
      <c r="G45" s="11"/>
      <c r="H45" s="11"/>
      <c r="I45" s="11"/>
      <c r="J45" s="11"/>
    </row>
    <row r="46" spans="1:10" ht="21" x14ac:dyDescent="0.2">
      <c r="A46" s="93"/>
      <c r="B46" s="24" t="s">
        <v>184</v>
      </c>
      <c r="C46" s="25">
        <v>1</v>
      </c>
      <c r="D46" s="92"/>
      <c r="E46" s="92"/>
      <c r="F46" s="92"/>
      <c r="G46" s="92"/>
      <c r="H46" s="92"/>
      <c r="I46" s="26"/>
      <c r="J46" s="21" t="s">
        <v>184</v>
      </c>
    </row>
    <row r="47" spans="1:10" ht="21" x14ac:dyDescent="0.2">
      <c r="A47" s="93"/>
      <c r="B47" s="20" t="s">
        <v>185</v>
      </c>
      <c r="C47" s="21">
        <f>'Team Matches Results Tally'!C39</f>
        <v>2</v>
      </c>
      <c r="D47" s="92"/>
      <c r="E47" s="92"/>
      <c r="F47" s="92"/>
      <c r="G47" s="92"/>
      <c r="H47" s="92"/>
      <c r="I47" s="22">
        <f>'Team Matches Results Tally'!G39</f>
        <v>0</v>
      </c>
      <c r="J47" s="23" t="s">
        <v>186</v>
      </c>
    </row>
    <row r="48" spans="1:10" ht="21" x14ac:dyDescent="0.2">
      <c r="A48" s="93"/>
      <c r="B48" s="20" t="s">
        <v>187</v>
      </c>
      <c r="C48" s="21">
        <f>'Team Matches Results Tally'!D39</f>
        <v>5</v>
      </c>
      <c r="D48" s="92"/>
      <c r="E48" s="92"/>
      <c r="F48" s="92"/>
      <c r="G48" s="92"/>
      <c r="H48" s="92"/>
      <c r="I48" s="22">
        <f>'Team Matches Results Tally'!H39</f>
        <v>1</v>
      </c>
      <c r="J48" s="23" t="s">
        <v>188</v>
      </c>
    </row>
    <row r="51" spans="1:10" ht="18.75" x14ac:dyDescent="0.3">
      <c r="A51" s="19" t="s">
        <v>193</v>
      </c>
      <c r="B51" s="93"/>
      <c r="C51" s="93"/>
      <c r="D51" s="93"/>
      <c r="E51" s="93"/>
      <c r="F51" s="93"/>
      <c r="G51" s="93"/>
      <c r="H51" s="93"/>
      <c r="I51" s="93"/>
      <c r="J51" s="93"/>
    </row>
    <row r="52" spans="1:10" ht="33.75" x14ac:dyDescent="0.2">
      <c r="A52" s="93"/>
      <c r="B52" s="102" t="str">
        <f>VLOOKUP(A51,'Round Robin'!$A$1:$J$282,2,FALSE)</f>
        <v>Butokuden</v>
      </c>
      <c r="C52" s="103"/>
      <c r="D52" s="103"/>
      <c r="E52" s="104"/>
      <c r="F52" s="3" t="s">
        <v>173</v>
      </c>
      <c r="G52" s="105" t="str">
        <f>VLOOKUP(A51,'Round Robin'!$A$1:$J$282,10,FALSE)</f>
        <v>Composite</v>
      </c>
      <c r="H52" s="103"/>
      <c r="I52" s="103"/>
      <c r="J52" s="104"/>
    </row>
    <row r="54" spans="1:10" ht="23.25" x14ac:dyDescent="0.2">
      <c r="A54" s="93"/>
      <c r="B54" s="4" t="s">
        <v>174</v>
      </c>
      <c r="C54" s="5" t="s">
        <v>175</v>
      </c>
      <c r="D54" s="98" t="s">
        <v>176</v>
      </c>
      <c r="E54" s="99"/>
      <c r="F54" s="5" t="s">
        <v>177</v>
      </c>
      <c r="G54" s="98" t="s">
        <v>176</v>
      </c>
      <c r="H54" s="99"/>
      <c r="I54" s="5" t="s">
        <v>175</v>
      </c>
      <c r="J54" s="94" t="s">
        <v>178</v>
      </c>
    </row>
    <row r="55" spans="1:10" ht="25.5" x14ac:dyDescent="0.2">
      <c r="A55" s="93"/>
      <c r="B55" s="6" t="str">
        <f>HLOOKUP($B$52,'Team Data'!$A$1:$U$6,2,FALSE)</f>
        <v>V. Kuo</v>
      </c>
      <c r="C55" s="7"/>
      <c r="D55" s="7" t="s">
        <v>179</v>
      </c>
      <c r="E55" s="7" t="s">
        <v>180</v>
      </c>
      <c r="F55" s="8" t="str">
        <f>'Team Matches Results Tally'!F44</f>
        <v/>
      </c>
      <c r="G55" s="7"/>
      <c r="H55" s="7"/>
      <c r="I55" s="7"/>
      <c r="J55" s="9" t="str">
        <f>HLOOKUP($G$52,'Team Data'!$A$1:$U$6,2,FALSE)</f>
        <v>S. Asano</v>
      </c>
    </row>
    <row r="56" spans="1:10" ht="25.5" x14ac:dyDescent="0.2">
      <c r="A56" s="93"/>
      <c r="B56" s="6" t="str">
        <f>HLOOKUP($B$52,'Team Data'!$A$1:$U$6,3,FALSE)</f>
        <v>Y. Saito</v>
      </c>
      <c r="C56" s="7"/>
      <c r="D56" s="7"/>
      <c r="E56" s="7"/>
      <c r="F56" s="8" t="s">
        <v>181</v>
      </c>
      <c r="G56" s="7"/>
      <c r="H56" s="7"/>
      <c r="I56" s="7"/>
      <c r="J56" s="9" t="str">
        <f>HLOOKUP($G$52,'Team Data'!$A$1:$U$6,3,FALSE)</f>
        <v>J. DeJong</v>
      </c>
    </row>
    <row r="57" spans="1:10" ht="25.5" x14ac:dyDescent="0.2">
      <c r="A57" s="93"/>
      <c r="B57" s="6" t="str">
        <f>HLOOKUP($B$52,'Team Data'!$A$1:$U$6,4,FALSE)</f>
        <v>L. Gibbons</v>
      </c>
      <c r="C57" s="7"/>
      <c r="D57" s="7"/>
      <c r="E57" s="7"/>
      <c r="F57" s="8" t="str">
        <f>'Team Matches Results Tally'!F46</f>
        <v/>
      </c>
      <c r="G57" s="7" t="s">
        <v>179</v>
      </c>
      <c r="H57" s="7"/>
      <c r="I57" s="7"/>
      <c r="J57" s="9" t="str">
        <f>HLOOKUP($G$52,'Team Data'!$A$1:$U$6,4,FALSE)</f>
        <v>N. Kono</v>
      </c>
    </row>
    <row r="58" spans="1:10" ht="25.5" x14ac:dyDescent="0.2">
      <c r="A58" s="93"/>
      <c r="B58" s="6" t="str">
        <f>HLOOKUP($B$52,'Team Data'!$A$1:$U$6,5,FALSE)</f>
        <v>M. Harigai</v>
      </c>
      <c r="C58" s="7"/>
      <c r="D58" s="7" t="s">
        <v>179</v>
      </c>
      <c r="E58" s="7" t="s">
        <v>180</v>
      </c>
      <c r="F58" s="8" t="str">
        <f>'Team Matches Results Tally'!F47</f>
        <v/>
      </c>
      <c r="G58" s="7"/>
      <c r="H58" s="7"/>
      <c r="I58" s="7"/>
      <c r="J58" s="9" t="str">
        <f>HLOOKUP($G$52,'Team Data'!$A$1:$U$6,5,FALSE)</f>
        <v>R. Cook</v>
      </c>
    </row>
    <row r="59" spans="1:10" ht="25.5" x14ac:dyDescent="0.2">
      <c r="A59" s="93"/>
      <c r="B59" s="6" t="str">
        <f>HLOOKUP($B$52,'Team Data'!$A$1:$U$6,6,FALSE)</f>
        <v>H. Nohara</v>
      </c>
      <c r="C59" s="7"/>
      <c r="D59" s="7" t="s">
        <v>194</v>
      </c>
      <c r="E59" s="7" t="s">
        <v>195</v>
      </c>
      <c r="F59" s="8" t="str">
        <f>'Team Matches Results Tally'!F48</f>
        <v/>
      </c>
      <c r="G59" s="7"/>
      <c r="H59" s="7"/>
      <c r="I59" s="7"/>
      <c r="J59" s="9" t="str">
        <f>HLOOKUP($G$52,'Team Data'!$A$1:$U$6,6,FALSE)</f>
        <v>J. Ariyama</v>
      </c>
    </row>
    <row r="60" spans="1:10" ht="14.25" customHeight="1" x14ac:dyDescent="0.2">
      <c r="A60" s="93"/>
      <c r="B60" s="100" t="s">
        <v>183</v>
      </c>
      <c r="C60" s="101"/>
      <c r="D60" s="101"/>
      <c r="E60" s="101"/>
      <c r="F60" s="101"/>
      <c r="G60" s="101"/>
      <c r="H60" s="101"/>
      <c r="I60" s="101"/>
      <c r="J60" s="101"/>
    </row>
    <row r="61" spans="1:10" ht="25.5" x14ac:dyDescent="0.2">
      <c r="A61" s="93"/>
      <c r="B61" s="6"/>
      <c r="C61" s="7"/>
      <c r="D61" s="7"/>
      <c r="E61" s="7"/>
      <c r="F61" s="8"/>
      <c r="G61" s="7"/>
      <c r="H61" s="7"/>
      <c r="I61" s="7"/>
      <c r="J61" s="10"/>
    </row>
    <row r="62" spans="1:10" ht="21" x14ac:dyDescent="0.35">
      <c r="A62" s="93"/>
      <c r="B62" s="11"/>
      <c r="C62" s="11"/>
      <c r="D62" s="11"/>
      <c r="E62" s="11"/>
      <c r="F62" s="12"/>
      <c r="G62" s="11"/>
      <c r="H62" s="11"/>
      <c r="I62" s="11"/>
      <c r="J62" s="11"/>
    </row>
    <row r="63" spans="1:10" ht="21" x14ac:dyDescent="0.2">
      <c r="A63" s="93"/>
      <c r="B63" s="24" t="s">
        <v>184</v>
      </c>
      <c r="C63" s="25">
        <v>1</v>
      </c>
      <c r="D63" s="92"/>
      <c r="E63" s="92"/>
      <c r="F63" s="92"/>
      <c r="G63" s="92"/>
      <c r="H63" s="92"/>
      <c r="I63" s="26"/>
      <c r="J63" s="21" t="s">
        <v>184</v>
      </c>
    </row>
    <row r="64" spans="1:10" ht="21" x14ac:dyDescent="0.2">
      <c r="A64" s="93"/>
      <c r="B64" s="20" t="s">
        <v>185</v>
      </c>
      <c r="C64" s="21">
        <f>'Team Matches Results Tally'!C52</f>
        <v>3</v>
      </c>
      <c r="D64" s="92"/>
      <c r="E64" s="92"/>
      <c r="F64" s="92"/>
      <c r="G64" s="92"/>
      <c r="H64" s="92"/>
      <c r="I64" s="22">
        <f>'Team Matches Results Tally'!G52</f>
        <v>1</v>
      </c>
      <c r="J64" s="23" t="s">
        <v>186</v>
      </c>
    </row>
    <row r="65" spans="1:10" ht="21" x14ac:dyDescent="0.2">
      <c r="A65" s="93"/>
      <c r="B65" s="20" t="s">
        <v>187</v>
      </c>
      <c r="C65" s="21">
        <f>'Team Matches Results Tally'!D52</f>
        <v>6</v>
      </c>
      <c r="D65" s="92"/>
      <c r="E65" s="92"/>
      <c r="F65" s="92"/>
      <c r="G65" s="92"/>
      <c r="H65" s="92"/>
      <c r="I65" s="22">
        <f>'Team Matches Results Tally'!H52</f>
        <v>1</v>
      </c>
      <c r="J65" s="23" t="s">
        <v>188</v>
      </c>
    </row>
    <row r="68" spans="1:10" ht="18.75" x14ac:dyDescent="0.3">
      <c r="A68" s="19" t="s">
        <v>196</v>
      </c>
      <c r="B68" s="93"/>
      <c r="C68" s="93"/>
      <c r="D68" s="93"/>
      <c r="E68" s="93"/>
      <c r="F68" s="93"/>
      <c r="G68" s="93"/>
      <c r="H68" s="93"/>
      <c r="I68" s="93"/>
      <c r="J68" s="93"/>
    </row>
    <row r="69" spans="1:10" ht="33.75" x14ac:dyDescent="0.2">
      <c r="A69" s="93"/>
      <c r="B69" s="102" t="str">
        <f>VLOOKUP(A68,'Round Robin'!$A$1:$J$282,2,FALSE)</f>
        <v>SEUSKF</v>
      </c>
      <c r="C69" s="103"/>
      <c r="D69" s="103"/>
      <c r="E69" s="104"/>
      <c r="F69" s="3" t="s">
        <v>173</v>
      </c>
      <c r="G69" s="105" t="str">
        <f>VLOOKUP(A68,'Round Robin'!$A$1:$J$282,10,FALSE)</f>
        <v>STV</v>
      </c>
      <c r="H69" s="103"/>
      <c r="I69" s="103"/>
      <c r="J69" s="104"/>
    </row>
    <row r="71" spans="1:10" ht="23.25" x14ac:dyDescent="0.2">
      <c r="A71" s="93"/>
      <c r="B71" s="4" t="s">
        <v>174</v>
      </c>
      <c r="C71" s="5" t="s">
        <v>175</v>
      </c>
      <c r="D71" s="98" t="s">
        <v>176</v>
      </c>
      <c r="E71" s="99"/>
      <c r="F71" s="5" t="s">
        <v>177</v>
      </c>
      <c r="G71" s="98" t="s">
        <v>176</v>
      </c>
      <c r="H71" s="99"/>
      <c r="I71" s="5" t="s">
        <v>175</v>
      </c>
      <c r="J71" s="94" t="s">
        <v>178</v>
      </c>
    </row>
    <row r="72" spans="1:10" ht="25.5" x14ac:dyDescent="0.2">
      <c r="A72" s="93"/>
      <c r="B72" s="6" t="str">
        <f>HLOOKUP($B$69,'Team Data'!$A$1:$U$6,2,FALSE)</f>
        <v>C. Ku</v>
      </c>
      <c r="C72" s="7"/>
      <c r="D72" s="7" t="s">
        <v>190</v>
      </c>
      <c r="E72" s="7" t="s">
        <v>180</v>
      </c>
      <c r="F72" s="8" t="str">
        <f>'Team Matches Results Tally'!F57</f>
        <v/>
      </c>
      <c r="G72" s="7"/>
      <c r="H72" s="7"/>
      <c r="I72" s="7"/>
      <c r="J72" s="9" t="str">
        <f>HLOOKUP($G$69,'Team Data'!$A$1:$U$6,2,FALSE)</f>
        <v>S. Rotenberg</v>
      </c>
    </row>
    <row r="73" spans="1:10" ht="25.5" x14ac:dyDescent="0.2">
      <c r="A73" s="93"/>
      <c r="B73" s="6" t="str">
        <f>HLOOKUP($B$69,'Team Data'!$A$1:$U$6,3,FALSE)</f>
        <v>T. Canada</v>
      </c>
      <c r="C73" s="7"/>
      <c r="D73" s="7"/>
      <c r="E73" s="7"/>
      <c r="F73" s="8" t="s">
        <v>181</v>
      </c>
      <c r="G73" s="7"/>
      <c r="H73" s="7"/>
      <c r="I73" s="7"/>
      <c r="J73" s="9" t="str">
        <f>HLOOKUP($G$69,'Team Data'!$A$1:$U$6,3,FALSE)</f>
        <v>L. Murao</v>
      </c>
    </row>
    <row r="74" spans="1:10" ht="25.5" x14ac:dyDescent="0.2">
      <c r="A74" s="93"/>
      <c r="B74" s="6" t="str">
        <f>HLOOKUP($B$69,'Team Data'!$A$1:$U$6,4,FALSE)</f>
        <v>M. Hirano</v>
      </c>
      <c r="C74" s="7"/>
      <c r="D74" s="7" t="s">
        <v>194</v>
      </c>
      <c r="E74" s="7" t="s">
        <v>180</v>
      </c>
      <c r="F74" s="8" t="str">
        <f>'Team Matches Results Tally'!F59</f>
        <v/>
      </c>
      <c r="G74" s="7"/>
      <c r="H74" s="7"/>
      <c r="I74" s="7"/>
      <c r="J74" s="9" t="str">
        <f>HLOOKUP($G$69,'Team Data'!$A$1:$U$6,4,FALSE)</f>
        <v>M. Kobayashi</v>
      </c>
    </row>
    <row r="75" spans="1:10" ht="25.5" x14ac:dyDescent="0.2">
      <c r="A75" s="93"/>
      <c r="B75" s="6" t="str">
        <f>HLOOKUP($B$69,'Team Data'!$A$1:$U$6,5,FALSE)</f>
        <v>R. Barr</v>
      </c>
      <c r="C75" s="7"/>
      <c r="D75" s="7" t="s">
        <v>179</v>
      </c>
      <c r="E75" s="7" t="s">
        <v>180</v>
      </c>
      <c r="F75" s="8" t="str">
        <f>'Team Matches Results Tally'!F60</f>
        <v/>
      </c>
      <c r="G75" s="7"/>
      <c r="H75" s="7"/>
      <c r="I75" s="7" t="s">
        <v>182</v>
      </c>
      <c r="J75" s="9" t="str">
        <f>HLOOKUP($G$69,'Team Data'!$A$1:$U$6,5,FALSE)</f>
        <v>K.  Lam</v>
      </c>
    </row>
    <row r="76" spans="1:10" ht="25.5" x14ac:dyDescent="0.2">
      <c r="A76" s="93"/>
      <c r="B76" s="6" t="str">
        <f>HLOOKUP($B$69,'Team Data'!$A$1:$U$6,6,FALSE)</f>
        <v>H. Robinson</v>
      </c>
      <c r="C76" s="7"/>
      <c r="D76" s="7"/>
      <c r="E76" s="7"/>
      <c r="F76" s="8" t="str">
        <f>'Team Matches Results Tally'!F61</f>
        <v/>
      </c>
      <c r="G76" s="7" t="s">
        <v>179</v>
      </c>
      <c r="H76" s="7" t="s">
        <v>180</v>
      </c>
      <c r="I76" s="7"/>
      <c r="J76" s="9" t="str">
        <f>HLOOKUP($G$69,'Team Data'!$A$1:$U$6,6,FALSE)</f>
        <v>W. Robillard</v>
      </c>
    </row>
    <row r="77" spans="1:10" ht="14.25" customHeight="1" x14ac:dyDescent="0.2">
      <c r="A77" s="93"/>
      <c r="B77" s="100" t="s">
        <v>183</v>
      </c>
      <c r="C77" s="101"/>
      <c r="D77" s="101"/>
      <c r="E77" s="101"/>
      <c r="F77" s="101"/>
      <c r="G77" s="101"/>
      <c r="H77" s="101"/>
      <c r="I77" s="101"/>
      <c r="J77" s="101"/>
    </row>
    <row r="78" spans="1:10" ht="25.5" x14ac:dyDescent="0.2">
      <c r="A78" s="93"/>
      <c r="B78" s="6"/>
      <c r="C78" s="7"/>
      <c r="D78" s="7"/>
      <c r="E78" s="7"/>
      <c r="F78" s="8"/>
      <c r="G78" s="7"/>
      <c r="H78" s="7"/>
      <c r="I78" s="7"/>
      <c r="J78" s="10"/>
    </row>
    <row r="79" spans="1:10" ht="21" x14ac:dyDescent="0.35">
      <c r="A79" s="93"/>
      <c r="B79" s="11"/>
      <c r="C79" s="11"/>
      <c r="D79" s="11"/>
      <c r="E79" s="11"/>
      <c r="F79" s="12"/>
      <c r="G79" s="11"/>
      <c r="H79" s="11"/>
      <c r="I79" s="11"/>
      <c r="J79" s="11"/>
    </row>
    <row r="80" spans="1:10" ht="21" x14ac:dyDescent="0.2">
      <c r="A80" s="93"/>
      <c r="B80" s="24" t="s">
        <v>184</v>
      </c>
      <c r="C80" s="25">
        <v>1</v>
      </c>
      <c r="D80" s="92"/>
      <c r="E80" s="92"/>
      <c r="F80" s="92"/>
      <c r="G80" s="92"/>
      <c r="H80" s="92"/>
      <c r="I80" s="26"/>
      <c r="J80" s="21" t="s">
        <v>184</v>
      </c>
    </row>
    <row r="81" spans="1:10" ht="21" x14ac:dyDescent="0.2">
      <c r="A81" s="93"/>
      <c r="B81" s="20" t="s">
        <v>185</v>
      </c>
      <c r="C81" s="21">
        <f>'Team Matches Results Tally'!C65</f>
        <v>3</v>
      </c>
      <c r="D81" s="92"/>
      <c r="E81" s="92"/>
      <c r="F81" s="92"/>
      <c r="G81" s="92"/>
      <c r="H81" s="92"/>
      <c r="I81" s="22">
        <f>'Team Matches Results Tally'!G65</f>
        <v>1</v>
      </c>
      <c r="J81" s="23" t="s">
        <v>186</v>
      </c>
    </row>
    <row r="82" spans="1:10" ht="21" x14ac:dyDescent="0.2">
      <c r="A82" s="93"/>
      <c r="B82" s="20" t="s">
        <v>187</v>
      </c>
      <c r="C82" s="21">
        <f>'Team Matches Results Tally'!D65</f>
        <v>6</v>
      </c>
      <c r="D82" s="92"/>
      <c r="E82" s="92"/>
      <c r="F82" s="92"/>
      <c r="G82" s="92"/>
      <c r="H82" s="92"/>
      <c r="I82" s="22">
        <f>'Team Matches Results Tally'!H65</f>
        <v>2</v>
      </c>
      <c r="J82" s="23" t="s">
        <v>188</v>
      </c>
    </row>
    <row r="85" spans="1:10" ht="18.75" x14ac:dyDescent="0.3">
      <c r="A85" s="19" t="s">
        <v>197</v>
      </c>
      <c r="B85" s="93"/>
      <c r="C85" s="93"/>
      <c r="D85" s="93"/>
      <c r="E85" s="93"/>
      <c r="F85" s="93"/>
      <c r="G85" s="93"/>
      <c r="H85" s="93"/>
      <c r="I85" s="93"/>
      <c r="J85" s="93"/>
    </row>
    <row r="86" spans="1:10" ht="33.75" x14ac:dyDescent="0.2">
      <c r="A86" s="93"/>
      <c r="B86" s="102" t="str">
        <f>VLOOKUP(A85,'Round Robin'!$A$1:$J$282,2,FALSE)</f>
        <v>PNKF-2</v>
      </c>
      <c r="C86" s="103"/>
      <c r="D86" s="103"/>
      <c r="E86" s="104"/>
      <c r="F86" s="3" t="s">
        <v>173</v>
      </c>
      <c r="G86" s="105" t="str">
        <f>VLOOKUP(A85,'Round Robin'!$A$1:$J$282,10,FALSE)</f>
        <v>STV</v>
      </c>
      <c r="H86" s="103"/>
      <c r="I86" s="103"/>
      <c r="J86" s="104"/>
    </row>
    <row r="88" spans="1:10" ht="23.25" x14ac:dyDescent="0.2">
      <c r="A88" s="93"/>
      <c r="B88" s="4" t="s">
        <v>174</v>
      </c>
      <c r="C88" s="5" t="s">
        <v>175</v>
      </c>
      <c r="D88" s="98" t="s">
        <v>176</v>
      </c>
      <c r="E88" s="99"/>
      <c r="F88" s="5" t="s">
        <v>177</v>
      </c>
      <c r="G88" s="98" t="s">
        <v>176</v>
      </c>
      <c r="H88" s="99"/>
      <c r="I88" s="5" t="s">
        <v>175</v>
      </c>
      <c r="J88" s="94" t="s">
        <v>178</v>
      </c>
    </row>
    <row r="89" spans="1:10" ht="25.5" x14ac:dyDescent="0.2">
      <c r="A89" s="93"/>
      <c r="B89" s="6" t="s">
        <v>42</v>
      </c>
      <c r="C89" s="7"/>
      <c r="D89" s="7" t="s">
        <v>190</v>
      </c>
      <c r="E89" s="7" t="s">
        <v>180</v>
      </c>
      <c r="F89" s="8" t="str">
        <f>'Team Matches Results Tally'!F70</f>
        <v/>
      </c>
      <c r="G89" s="7"/>
      <c r="H89" s="7"/>
      <c r="I89" s="7"/>
      <c r="J89" s="9" t="str">
        <f>HLOOKUP($G$86,'Team Data'!$A$1:$U$6,2,FALSE)</f>
        <v>S. Rotenberg</v>
      </c>
    </row>
    <row r="90" spans="1:10" ht="25.5" x14ac:dyDescent="0.2">
      <c r="A90" s="93"/>
      <c r="B90" s="6" t="s">
        <v>25</v>
      </c>
      <c r="C90" s="7" t="s">
        <v>182</v>
      </c>
      <c r="D90" s="7" t="s">
        <v>190</v>
      </c>
      <c r="E90" s="7" t="s">
        <v>198</v>
      </c>
      <c r="F90" s="8" t="str">
        <f>'Team Matches Results Tally'!F71</f>
        <v/>
      </c>
      <c r="G90" s="7"/>
      <c r="H90" s="7"/>
      <c r="I90" s="7" t="s">
        <v>199</v>
      </c>
      <c r="J90" s="9" t="str">
        <f>HLOOKUP($G$86,'Team Data'!$A$1:$U$6,3,FALSE)</f>
        <v>L. Murao</v>
      </c>
    </row>
    <row r="91" spans="1:10" ht="25.5" x14ac:dyDescent="0.2">
      <c r="A91" s="93"/>
      <c r="B91" s="6" t="str">
        <f>HLOOKUP($B$86,'Team Data'!$A$1:$U$6,4,FALSE)</f>
        <v>W. Sinclair</v>
      </c>
      <c r="C91" s="7"/>
      <c r="D91" s="7"/>
      <c r="E91" s="7"/>
      <c r="F91" s="8" t="s">
        <v>181</v>
      </c>
      <c r="G91" s="7"/>
      <c r="H91" s="7"/>
      <c r="I91" s="7"/>
      <c r="J91" s="9" t="str">
        <f>HLOOKUP($G$86,'Team Data'!$A$1:$U$6,4,FALSE)</f>
        <v>M. Kobayashi</v>
      </c>
    </row>
    <row r="92" spans="1:10" ht="25.5" x14ac:dyDescent="0.2">
      <c r="A92" s="93"/>
      <c r="B92" s="6" t="str">
        <f>HLOOKUP($B$86,'Team Data'!$A$1:$U$6,5,FALSE)</f>
        <v>Y. Shinoda</v>
      </c>
      <c r="C92" s="7"/>
      <c r="D92" s="7"/>
      <c r="E92" s="7"/>
      <c r="F92" s="8" t="s">
        <v>181</v>
      </c>
      <c r="G92" s="7"/>
      <c r="H92" s="7"/>
      <c r="I92" s="7" t="s">
        <v>182</v>
      </c>
      <c r="J92" s="9" t="str">
        <f>HLOOKUP($G$86,'Team Data'!$A$1:$U$6,5,FALSE)</f>
        <v>K.  Lam</v>
      </c>
    </row>
    <row r="93" spans="1:10" ht="25.5" x14ac:dyDescent="0.2">
      <c r="A93" s="93"/>
      <c r="B93" s="6" t="str">
        <f>HLOOKUP($B$86,'Team Data'!$A$1:$U$6,6,FALSE)</f>
        <v>Ma. DeJong</v>
      </c>
      <c r="C93" s="7"/>
      <c r="D93" s="7"/>
      <c r="E93" s="7"/>
      <c r="F93" s="8" t="str">
        <f>'Team Matches Results Tally'!F74</f>
        <v/>
      </c>
      <c r="G93" s="7" t="s">
        <v>179</v>
      </c>
      <c r="H93" s="7" t="s">
        <v>180</v>
      </c>
      <c r="I93" s="7"/>
      <c r="J93" s="9" t="str">
        <f>HLOOKUP($G$86,'Team Data'!$A$1:$U$6,6,FALSE)</f>
        <v>W. Robillard</v>
      </c>
    </row>
    <row r="94" spans="1:10" ht="14.25" customHeight="1" x14ac:dyDescent="0.2">
      <c r="A94" s="93"/>
      <c r="B94" s="100" t="s">
        <v>183</v>
      </c>
      <c r="C94" s="101"/>
      <c r="D94" s="101"/>
      <c r="E94" s="101"/>
      <c r="F94" s="101"/>
      <c r="G94" s="101"/>
      <c r="H94" s="101"/>
      <c r="I94" s="101"/>
      <c r="J94" s="101"/>
    </row>
    <row r="95" spans="1:10" ht="25.5" x14ac:dyDescent="0.2">
      <c r="A95" s="93"/>
      <c r="B95" s="6"/>
      <c r="C95" s="7"/>
      <c r="D95" s="7"/>
      <c r="E95" s="7"/>
      <c r="F95" s="8"/>
      <c r="G95" s="7"/>
      <c r="H95" s="7"/>
      <c r="I95" s="7"/>
      <c r="J95" s="10"/>
    </row>
    <row r="96" spans="1:10" ht="21" x14ac:dyDescent="0.35">
      <c r="A96" s="93"/>
      <c r="B96" s="11"/>
      <c r="C96" s="11"/>
      <c r="D96" s="11"/>
      <c r="E96" s="11"/>
      <c r="F96" s="12"/>
      <c r="G96" s="11"/>
      <c r="H96" s="11"/>
      <c r="I96" s="11"/>
      <c r="J96" s="11"/>
    </row>
    <row r="97" spans="1:10" ht="21" x14ac:dyDescent="0.2">
      <c r="A97" s="93"/>
      <c r="B97" s="24" t="s">
        <v>184</v>
      </c>
      <c r="C97" s="25">
        <v>1</v>
      </c>
      <c r="D97" s="92"/>
      <c r="E97" s="92"/>
      <c r="F97" s="92"/>
      <c r="G97" s="92"/>
      <c r="H97" s="92"/>
      <c r="I97" s="26"/>
      <c r="J97" s="21" t="s">
        <v>184</v>
      </c>
    </row>
    <row r="98" spans="1:10" ht="21" x14ac:dyDescent="0.2">
      <c r="A98" s="93"/>
      <c r="B98" s="20" t="s">
        <v>185</v>
      </c>
      <c r="C98" s="21">
        <f>'Team Matches Results Tally'!C78</f>
        <v>2</v>
      </c>
      <c r="D98" s="92"/>
      <c r="E98" s="92"/>
      <c r="F98" s="92"/>
      <c r="G98" s="92"/>
      <c r="H98" s="92"/>
      <c r="I98" s="22">
        <f>'Team Matches Results Tally'!G78</f>
        <v>1</v>
      </c>
      <c r="J98" s="23" t="s">
        <v>186</v>
      </c>
    </row>
    <row r="99" spans="1:10" ht="21" x14ac:dyDescent="0.2">
      <c r="A99" s="93"/>
      <c r="B99" s="20" t="s">
        <v>187</v>
      </c>
      <c r="C99" s="21">
        <f>'Team Matches Results Tally'!D78</f>
        <v>4</v>
      </c>
      <c r="D99" s="92"/>
      <c r="E99" s="92"/>
      <c r="F99" s="92"/>
      <c r="G99" s="92"/>
      <c r="H99" s="92"/>
      <c r="I99" s="22">
        <f>'Team Matches Results Tally'!H78</f>
        <v>2</v>
      </c>
      <c r="J99" s="23" t="s">
        <v>188</v>
      </c>
    </row>
    <row r="102" spans="1:10" ht="18.75" x14ac:dyDescent="0.3">
      <c r="A102" s="19" t="s">
        <v>200</v>
      </c>
      <c r="B102" s="93"/>
      <c r="C102" s="93"/>
      <c r="D102" s="93"/>
      <c r="E102" s="93"/>
      <c r="F102" s="93"/>
      <c r="G102" s="93"/>
      <c r="H102" s="93"/>
      <c r="I102" s="93"/>
      <c r="J102" s="93"/>
    </row>
    <row r="103" spans="1:10" ht="33.75" x14ac:dyDescent="0.2">
      <c r="A103" s="93"/>
      <c r="B103" s="102" t="str">
        <f>VLOOKUP(A102,'Round Robin'!$A$1:$J$282,2,FALSE)</f>
        <v>PNKF-2</v>
      </c>
      <c r="C103" s="103"/>
      <c r="D103" s="103"/>
      <c r="E103" s="104"/>
      <c r="F103" s="3" t="s">
        <v>173</v>
      </c>
      <c r="G103" s="105" t="str">
        <f>VLOOKUP(A102,'Round Robin'!$A$1:$J$282,10,FALSE)</f>
        <v>Mexico</v>
      </c>
      <c r="H103" s="103"/>
      <c r="I103" s="103"/>
      <c r="J103" s="104"/>
    </row>
    <row r="105" spans="1:10" ht="23.25" x14ac:dyDescent="0.2">
      <c r="A105" s="93"/>
      <c r="B105" s="4"/>
      <c r="C105" s="5" t="s">
        <v>175</v>
      </c>
      <c r="D105" s="98" t="s">
        <v>176</v>
      </c>
      <c r="E105" s="99"/>
      <c r="F105" s="5" t="s">
        <v>177</v>
      </c>
      <c r="G105" s="98" t="s">
        <v>176</v>
      </c>
      <c r="H105" s="99"/>
      <c r="I105" s="5" t="s">
        <v>175</v>
      </c>
      <c r="J105" s="94" t="s">
        <v>178</v>
      </c>
    </row>
    <row r="106" spans="1:10" ht="25.5" x14ac:dyDescent="0.2">
      <c r="A106" s="93"/>
      <c r="B106" s="6" t="s">
        <v>42</v>
      </c>
      <c r="C106" s="7"/>
      <c r="D106" s="7"/>
      <c r="E106" s="7"/>
      <c r="F106" s="8" t="s">
        <v>201</v>
      </c>
      <c r="G106" s="7"/>
      <c r="H106" s="7"/>
      <c r="I106" s="7"/>
      <c r="J106" s="9" t="str">
        <f>HLOOKUP($G$103,'Team Data'!$A$1:$U$6,2,FALSE)</f>
        <v>M. Iwakabe</v>
      </c>
    </row>
    <row r="107" spans="1:10" ht="25.5" x14ac:dyDescent="0.2">
      <c r="A107" s="93"/>
      <c r="B107" s="6" t="s">
        <v>25</v>
      </c>
      <c r="C107" s="7"/>
      <c r="D107" s="7"/>
      <c r="E107" s="7"/>
      <c r="F107" s="8" t="s">
        <v>201</v>
      </c>
      <c r="G107" s="7"/>
      <c r="H107" s="7"/>
      <c r="I107" s="7"/>
      <c r="J107" s="9" t="str">
        <f>HLOOKUP($G$103,'Team Data'!$A$1:$U$6,3,FALSE)</f>
        <v>V. Le</v>
      </c>
    </row>
    <row r="108" spans="1:10" ht="25.5" x14ac:dyDescent="0.2">
      <c r="A108" s="93"/>
      <c r="B108" s="6" t="str">
        <f>HLOOKUP($B$103,'Team Data'!$A$1:$U$6,4,FALSE)</f>
        <v>W. Sinclair</v>
      </c>
      <c r="C108" s="7"/>
      <c r="D108" s="7"/>
      <c r="E108" s="7"/>
      <c r="F108" s="8" t="s">
        <v>201</v>
      </c>
      <c r="G108" s="7"/>
      <c r="H108" s="7"/>
      <c r="I108" s="7"/>
      <c r="J108" s="9" t="str">
        <f>HLOOKUP($G$103,'Team Data'!$A$1:$U$6,4,FALSE)</f>
        <v>E. Tam</v>
      </c>
    </row>
    <row r="109" spans="1:10" ht="25.5" x14ac:dyDescent="0.2">
      <c r="A109" s="93"/>
      <c r="B109" s="6" t="str">
        <f>HLOOKUP($B$103,'Team Data'!$A$1:$U$6,5,FALSE)</f>
        <v>Y. Shinoda</v>
      </c>
      <c r="C109" s="7"/>
      <c r="D109" s="7"/>
      <c r="E109" s="7"/>
      <c r="F109" s="8" t="str">
        <f>'Team Matches Results Tally'!F86</f>
        <v/>
      </c>
      <c r="G109" s="7" t="s">
        <v>190</v>
      </c>
      <c r="H109" s="7"/>
      <c r="I109" s="7"/>
      <c r="J109" s="9" t="str">
        <f>HLOOKUP($G$103,'Team Data'!$A$1:$U$6,5,FALSE)</f>
        <v>P. De la Loza</v>
      </c>
    </row>
    <row r="110" spans="1:10" ht="25.5" x14ac:dyDescent="0.2">
      <c r="A110" s="93"/>
      <c r="B110" s="6" t="str">
        <f>HLOOKUP($B$103,'Team Data'!$A$1:$U$6,6,FALSE)</f>
        <v>Ma. DeJong</v>
      </c>
      <c r="C110" s="7"/>
      <c r="D110" s="7"/>
      <c r="E110" s="7"/>
      <c r="F110" s="8" t="str">
        <f>'Team Matches Results Tally'!F87</f>
        <v/>
      </c>
      <c r="G110" s="7" t="s">
        <v>190</v>
      </c>
      <c r="H110" s="7" t="s">
        <v>180</v>
      </c>
      <c r="I110" s="7" t="s">
        <v>182</v>
      </c>
      <c r="J110" s="9" t="str">
        <f>HLOOKUP($G$103,'Team Data'!$A$1:$U$6,6,FALSE)</f>
        <v>N. Tejeda</v>
      </c>
    </row>
    <row r="111" spans="1:10" ht="14.25" customHeight="1" x14ac:dyDescent="0.2">
      <c r="A111" s="93"/>
      <c r="B111" s="100" t="s">
        <v>183</v>
      </c>
      <c r="C111" s="101"/>
      <c r="D111" s="101"/>
      <c r="E111" s="101"/>
      <c r="F111" s="101"/>
      <c r="G111" s="101"/>
      <c r="H111" s="101"/>
      <c r="I111" s="101"/>
      <c r="J111" s="101"/>
    </row>
    <row r="112" spans="1:10" ht="25.5" x14ac:dyDescent="0.2">
      <c r="A112" s="93"/>
      <c r="B112" s="6"/>
      <c r="C112" s="7"/>
      <c r="D112" s="7"/>
      <c r="E112" s="7"/>
      <c r="F112" s="8"/>
      <c r="G112" s="7"/>
      <c r="H112" s="7"/>
      <c r="I112" s="7"/>
      <c r="J112" s="10"/>
    </row>
    <row r="113" spans="1:10" ht="21" x14ac:dyDescent="0.35">
      <c r="A113" s="93"/>
      <c r="B113" s="11"/>
      <c r="C113" s="11"/>
      <c r="D113" s="11"/>
      <c r="E113" s="11"/>
      <c r="F113" s="12"/>
      <c r="G113" s="11"/>
      <c r="H113" s="11"/>
      <c r="I113" s="11"/>
      <c r="J113" s="11"/>
    </row>
    <row r="114" spans="1:10" ht="21" x14ac:dyDescent="0.2">
      <c r="A114" s="93"/>
      <c r="B114" s="24" t="s">
        <v>184</v>
      </c>
      <c r="C114" s="25"/>
      <c r="D114" s="92"/>
      <c r="E114" s="92"/>
      <c r="F114" s="92"/>
      <c r="G114" s="92"/>
      <c r="H114" s="92"/>
      <c r="I114" s="26">
        <v>1</v>
      </c>
      <c r="J114" s="21" t="s">
        <v>184</v>
      </c>
    </row>
    <row r="115" spans="1:10" ht="21" x14ac:dyDescent="0.2">
      <c r="A115" s="93"/>
      <c r="B115" s="20" t="s">
        <v>185</v>
      </c>
      <c r="C115" s="21">
        <f>'Team Matches Results Tally'!C91</f>
        <v>0</v>
      </c>
      <c r="D115" s="92"/>
      <c r="E115" s="92"/>
      <c r="F115" s="92"/>
      <c r="G115" s="92"/>
      <c r="H115" s="92"/>
      <c r="I115" s="22">
        <f>'Team Matches Results Tally'!G91</f>
        <v>2</v>
      </c>
      <c r="J115" s="23" t="s">
        <v>186</v>
      </c>
    </row>
    <row r="116" spans="1:10" ht="21" x14ac:dyDescent="0.2">
      <c r="A116" s="93"/>
      <c r="B116" s="20" t="s">
        <v>187</v>
      </c>
      <c r="C116" s="21">
        <f>'Team Matches Results Tally'!D91</f>
        <v>0</v>
      </c>
      <c r="D116" s="92"/>
      <c r="E116" s="92"/>
      <c r="F116" s="92"/>
      <c r="G116" s="92"/>
      <c r="H116" s="92"/>
      <c r="I116" s="22">
        <f>'Team Matches Results Tally'!H91</f>
        <v>3</v>
      </c>
      <c r="J116" s="23" t="s">
        <v>188</v>
      </c>
    </row>
    <row r="119" spans="1:10" ht="18.75" x14ac:dyDescent="0.3">
      <c r="A119" s="19" t="s">
        <v>202</v>
      </c>
      <c r="B119" s="93"/>
      <c r="C119" s="93"/>
      <c r="D119" s="93"/>
      <c r="E119" s="93"/>
      <c r="F119" s="93"/>
      <c r="G119" s="93"/>
      <c r="H119" s="93"/>
      <c r="I119" s="93"/>
      <c r="J119" s="93"/>
    </row>
    <row r="120" spans="1:10" ht="33.75" x14ac:dyDescent="0.2">
      <c r="A120" s="93"/>
      <c r="B120" s="102" t="str">
        <f>VLOOKUP(A119,'Round Robin'!$A$1:$J$282,2,FALSE)</f>
        <v>SEUSKF</v>
      </c>
      <c r="C120" s="103"/>
      <c r="D120" s="103"/>
      <c r="E120" s="104"/>
      <c r="F120" s="3" t="s">
        <v>173</v>
      </c>
      <c r="G120" s="105" t="str">
        <f>VLOOKUP(A119,'Round Robin'!$A$1:$J$282,10,FALSE)</f>
        <v>Mexico</v>
      </c>
      <c r="H120" s="103"/>
      <c r="I120" s="103"/>
      <c r="J120" s="104"/>
    </row>
    <row r="122" spans="1:10" ht="23.25" x14ac:dyDescent="0.2">
      <c r="A122" s="93"/>
      <c r="B122" s="4"/>
      <c r="C122" s="5" t="s">
        <v>175</v>
      </c>
      <c r="D122" s="98" t="s">
        <v>176</v>
      </c>
      <c r="E122" s="99"/>
      <c r="F122" s="5" t="s">
        <v>177</v>
      </c>
      <c r="G122" s="98" t="s">
        <v>176</v>
      </c>
      <c r="H122" s="99"/>
      <c r="I122" s="5" t="s">
        <v>175</v>
      </c>
      <c r="J122" s="94" t="s">
        <v>178</v>
      </c>
    </row>
    <row r="123" spans="1:10" ht="25.5" x14ac:dyDescent="0.2">
      <c r="A123" s="93"/>
      <c r="B123" s="6" t="str">
        <f>HLOOKUP($B$120,'Team Data'!$A$1:$U$6,2,FALSE)</f>
        <v>C. Ku</v>
      </c>
      <c r="C123" s="7"/>
      <c r="D123" s="7"/>
      <c r="E123" s="7"/>
      <c r="F123" s="8" t="str">
        <f>'Team Matches Results Tally'!F96</f>
        <v/>
      </c>
      <c r="G123" s="7" t="s">
        <v>179</v>
      </c>
      <c r="H123" s="7"/>
      <c r="I123" s="7"/>
      <c r="J123" s="9" t="str">
        <f>HLOOKUP($G$120,'Team Data'!$A$1:$U$6,2,FALSE)</f>
        <v>M. Iwakabe</v>
      </c>
    </row>
    <row r="124" spans="1:10" ht="25.5" x14ac:dyDescent="0.2">
      <c r="A124" s="93"/>
      <c r="B124" s="6" t="str">
        <f>HLOOKUP($B$120,'Team Data'!$A$1:$U$6,3,FALSE)</f>
        <v>T. Canada</v>
      </c>
      <c r="C124" s="7"/>
      <c r="D124" s="7" t="s">
        <v>179</v>
      </c>
      <c r="E124" s="7" t="s">
        <v>192</v>
      </c>
      <c r="F124" s="8" t="str">
        <f>'Team Matches Results Tally'!F97</f>
        <v/>
      </c>
      <c r="G124" s="7"/>
      <c r="H124" s="7"/>
      <c r="I124" s="7"/>
      <c r="J124" s="9" t="str">
        <f>HLOOKUP($G$120,'Team Data'!$A$1:$U$6,3,FALSE)</f>
        <v>V. Le</v>
      </c>
    </row>
    <row r="125" spans="1:10" ht="25.5" x14ac:dyDescent="0.2">
      <c r="A125" s="93"/>
      <c r="B125" s="6" t="str">
        <f>HLOOKUP($B$120,'Team Data'!$A$1:$U$6,4,FALSE)</f>
        <v>M. Hirano</v>
      </c>
      <c r="C125" s="7" t="s">
        <v>182</v>
      </c>
      <c r="D125" s="7"/>
      <c r="E125" s="7"/>
      <c r="F125" s="8" t="str">
        <f>'Team Matches Results Tally'!F98</f>
        <v/>
      </c>
      <c r="G125" s="7" t="s">
        <v>179</v>
      </c>
      <c r="H125" s="7"/>
      <c r="I125" s="7"/>
      <c r="J125" s="9" t="str">
        <f>HLOOKUP($G$120,'Team Data'!$A$1:$U$6,4,FALSE)</f>
        <v>E. Tam</v>
      </c>
    </row>
    <row r="126" spans="1:10" ht="25.5" x14ac:dyDescent="0.2">
      <c r="A126" s="93"/>
      <c r="B126" s="6" t="str">
        <f>HLOOKUP($B$120,'Team Data'!$A$1:$U$6,5,FALSE)</f>
        <v>R. Barr</v>
      </c>
      <c r="C126" s="7"/>
      <c r="D126" s="7" t="s">
        <v>179</v>
      </c>
      <c r="E126" s="7"/>
      <c r="F126" s="8" t="str">
        <f>'Team Matches Results Tally'!F99</f>
        <v/>
      </c>
      <c r="G126" s="7"/>
      <c r="H126" s="7"/>
      <c r="I126" s="7"/>
      <c r="J126" s="9" t="str">
        <f>HLOOKUP($G$120,'Team Data'!$A$1:$U$6,5,FALSE)</f>
        <v>P. De la Loza</v>
      </c>
    </row>
    <row r="127" spans="1:10" ht="25.5" x14ac:dyDescent="0.2">
      <c r="A127" s="93"/>
      <c r="B127" s="6" t="str">
        <f>HLOOKUP($B$120,'Team Data'!$A$1:$U$6,6,FALSE)</f>
        <v>H. Robinson</v>
      </c>
      <c r="C127" s="7"/>
      <c r="D127" s="7"/>
      <c r="E127" s="7"/>
      <c r="F127" s="8" t="s">
        <v>181</v>
      </c>
      <c r="G127" s="7"/>
      <c r="H127" s="7"/>
      <c r="I127" s="7"/>
      <c r="J127" s="9" t="str">
        <f>HLOOKUP($G$120,'Team Data'!$A$1:$U$6,6,FALSE)</f>
        <v>N. Tejeda</v>
      </c>
    </row>
    <row r="128" spans="1:10" ht="14.25" customHeight="1" x14ac:dyDescent="0.2">
      <c r="A128" s="93"/>
      <c r="B128" s="100" t="s">
        <v>183</v>
      </c>
      <c r="C128" s="101"/>
      <c r="D128" s="101"/>
      <c r="E128" s="101"/>
      <c r="F128" s="101"/>
      <c r="G128" s="101"/>
      <c r="H128" s="101"/>
      <c r="I128" s="101"/>
      <c r="J128" s="101"/>
    </row>
    <row r="129" spans="1:10" ht="25.5" x14ac:dyDescent="0.2">
      <c r="A129" s="93"/>
      <c r="B129" s="6"/>
      <c r="C129" s="7"/>
      <c r="D129" s="7"/>
      <c r="E129" s="7"/>
      <c r="F129" s="8"/>
      <c r="G129" s="7"/>
      <c r="H129" s="7"/>
      <c r="I129" s="7"/>
      <c r="J129" s="10"/>
    </row>
    <row r="130" spans="1:10" ht="21" x14ac:dyDescent="0.35">
      <c r="A130" s="93"/>
      <c r="B130" s="11"/>
      <c r="C130" s="11"/>
      <c r="D130" s="11"/>
      <c r="E130" s="11"/>
      <c r="F130" s="12"/>
      <c r="G130" s="11"/>
      <c r="H130" s="11"/>
      <c r="I130" s="11"/>
      <c r="J130" s="11"/>
    </row>
    <row r="131" spans="1:10" ht="21" x14ac:dyDescent="0.2">
      <c r="A131" s="93"/>
      <c r="B131" s="24" t="s">
        <v>184</v>
      </c>
      <c r="C131" s="25">
        <v>1</v>
      </c>
      <c r="D131" s="92"/>
      <c r="E131" s="92"/>
      <c r="F131" s="92"/>
      <c r="G131" s="92"/>
      <c r="H131" s="92"/>
      <c r="I131" s="26"/>
      <c r="J131" s="21" t="s">
        <v>184</v>
      </c>
    </row>
    <row r="132" spans="1:10" ht="21" x14ac:dyDescent="0.2">
      <c r="A132" s="93"/>
      <c r="B132" s="20" t="s">
        <v>185</v>
      </c>
      <c r="C132" s="21">
        <f>'Team Matches Results Tally'!C104</f>
        <v>2</v>
      </c>
      <c r="D132" s="92"/>
      <c r="E132" s="92"/>
      <c r="F132" s="92"/>
      <c r="G132" s="92"/>
      <c r="H132" s="92"/>
      <c r="I132" s="22">
        <f>'Team Matches Results Tally'!G104</f>
        <v>2</v>
      </c>
      <c r="J132" s="23" t="s">
        <v>186</v>
      </c>
    </row>
    <row r="133" spans="1:10" ht="21" x14ac:dyDescent="0.2">
      <c r="A133" s="93"/>
      <c r="B133" s="20" t="s">
        <v>187</v>
      </c>
      <c r="C133" s="21">
        <f>'Team Matches Results Tally'!D104</f>
        <v>3</v>
      </c>
      <c r="D133" s="92"/>
      <c r="E133" s="92"/>
      <c r="F133" s="92"/>
      <c r="G133" s="92"/>
      <c r="H133" s="92"/>
      <c r="I133" s="22">
        <f>'Team Matches Results Tally'!H104</f>
        <v>2</v>
      </c>
      <c r="J133" s="23" t="s">
        <v>188</v>
      </c>
    </row>
    <row r="136" spans="1:10" ht="18.75" x14ac:dyDescent="0.3">
      <c r="A136" s="19" t="s">
        <v>203</v>
      </c>
      <c r="B136" s="93"/>
      <c r="C136" s="93"/>
      <c r="D136" s="93"/>
      <c r="E136" s="93"/>
      <c r="F136" s="93"/>
      <c r="G136" s="93"/>
      <c r="H136" s="93"/>
      <c r="I136" s="93"/>
      <c r="J136" s="93"/>
    </row>
    <row r="137" spans="1:10" ht="33.75" x14ac:dyDescent="0.2">
      <c r="A137" s="93"/>
      <c r="B137" s="102" t="str">
        <f>VLOOKUP(A136,'Round Robin'!$A$1:$J$282,2,FALSE)</f>
        <v>SWKIF-2</v>
      </c>
      <c r="C137" s="103"/>
      <c r="D137" s="103"/>
      <c r="E137" s="104"/>
      <c r="F137" s="3" t="s">
        <v>173</v>
      </c>
      <c r="G137" s="105" t="str">
        <f>VLOOKUP(A136,'Round Robin'!$A$1:$J$282,10,FALSE)</f>
        <v>PNKF-1</v>
      </c>
      <c r="H137" s="103"/>
      <c r="I137" s="103"/>
      <c r="J137" s="104"/>
    </row>
    <row r="139" spans="1:10" ht="23.25" x14ac:dyDescent="0.2">
      <c r="A139" s="93"/>
      <c r="B139" s="4"/>
      <c r="C139" s="5" t="s">
        <v>175</v>
      </c>
      <c r="D139" s="98" t="s">
        <v>176</v>
      </c>
      <c r="E139" s="99"/>
      <c r="F139" s="5" t="s">
        <v>177</v>
      </c>
      <c r="G139" s="98" t="s">
        <v>176</v>
      </c>
      <c r="H139" s="99"/>
      <c r="I139" s="5" t="s">
        <v>175</v>
      </c>
      <c r="J139" s="94" t="s">
        <v>178</v>
      </c>
    </row>
    <row r="140" spans="1:10" ht="25.5" x14ac:dyDescent="0.2">
      <c r="A140" s="93"/>
      <c r="B140" s="6" t="str">
        <f>HLOOKUP($B$137,'Team Data'!$A$1:$U$6,2,FALSE)</f>
        <v>S. Uluh-Gunter</v>
      </c>
      <c r="C140" s="7"/>
      <c r="D140" s="7"/>
      <c r="E140" s="7"/>
      <c r="F140" s="8" t="str">
        <f>'Team Matches Results Tally'!F109</f>
        <v/>
      </c>
      <c r="G140" s="7" t="s">
        <v>179</v>
      </c>
      <c r="H140" s="7"/>
      <c r="I140" s="7"/>
      <c r="J140" s="9" t="str">
        <f>HLOOKUP($G$137,'Team Data'!$A$1:$U$6,2,FALSE)</f>
        <v>A. Kikkawa</v>
      </c>
    </row>
    <row r="141" spans="1:10" ht="25.5" x14ac:dyDescent="0.2">
      <c r="A141" s="93"/>
      <c r="B141" s="6" t="str">
        <f>HLOOKUP($B$137,'Team Data'!$A$1:$U$6,3,FALSE)</f>
        <v>A. Kuno</v>
      </c>
      <c r="C141" s="7"/>
      <c r="D141" s="7"/>
      <c r="E141" s="7"/>
      <c r="F141" s="8" t="str">
        <f>'Team Matches Results Tally'!F110</f>
        <v/>
      </c>
      <c r="G141" s="7" t="s">
        <v>179</v>
      </c>
      <c r="H141" s="7" t="s">
        <v>180</v>
      </c>
      <c r="I141" s="7"/>
      <c r="J141" s="9" t="str">
        <f>HLOOKUP($G$137,'Team Data'!$A$1:$U$6,3,FALSE)</f>
        <v>J. Chen</v>
      </c>
    </row>
    <row r="142" spans="1:10" ht="25.5" x14ac:dyDescent="0.2">
      <c r="A142" s="93"/>
      <c r="B142" s="6" t="str">
        <f>HLOOKUP($B$137,'Team Data'!$A$1:$U$6,4,FALSE)</f>
        <v>C. Nagasawa</v>
      </c>
      <c r="C142" s="7"/>
      <c r="D142" s="7"/>
      <c r="E142" s="7"/>
      <c r="F142" s="8" t="str">
        <f>'Team Matches Results Tally'!F111</f>
        <v/>
      </c>
      <c r="G142" s="7" t="s">
        <v>179</v>
      </c>
      <c r="H142" s="7" t="s">
        <v>180</v>
      </c>
      <c r="I142" s="7"/>
      <c r="J142" s="9" t="str">
        <f>HLOOKUP($G$137,'Team Data'!$A$1:$U$6,4,FALSE)</f>
        <v>N. Grimes</v>
      </c>
    </row>
    <row r="143" spans="1:10" ht="25.5" x14ac:dyDescent="0.2">
      <c r="A143" s="93"/>
      <c r="B143" s="6" t="str">
        <f>HLOOKUP($B$137,'Team Data'!$A$1:$U$6,5,FALSE)</f>
        <v>J. Colangan</v>
      </c>
      <c r="C143" s="7"/>
      <c r="D143" s="7"/>
      <c r="E143" s="7"/>
      <c r="F143" s="8" t="str">
        <f>'Team Matches Results Tally'!F112</f>
        <v/>
      </c>
      <c r="G143" s="7" t="s">
        <v>179</v>
      </c>
      <c r="H143" s="7" t="s">
        <v>180</v>
      </c>
      <c r="I143" s="7"/>
      <c r="J143" s="9" t="str">
        <f>HLOOKUP($G$137,'Team Data'!$A$1:$U$6,5,FALSE)</f>
        <v>J. Frazier-Day</v>
      </c>
    </row>
    <row r="144" spans="1:10" ht="25.5" x14ac:dyDescent="0.2">
      <c r="A144" s="93"/>
      <c r="B144" s="6" t="str">
        <f>HLOOKUP($B$137,'Team Data'!$A$1:$U$6,6,FALSE)</f>
        <v>L. Olten</v>
      </c>
      <c r="C144" s="7"/>
      <c r="D144" s="7"/>
      <c r="E144" s="7"/>
      <c r="F144" s="8" t="str">
        <f>'Team Matches Results Tally'!F113</f>
        <v/>
      </c>
      <c r="G144" s="7" t="s">
        <v>179</v>
      </c>
      <c r="H144" s="7" t="s">
        <v>180</v>
      </c>
      <c r="I144" s="7"/>
      <c r="J144" s="9" t="str">
        <f>HLOOKUP($G$137,'Team Data'!$A$1:$U$6,6,FALSE)</f>
        <v>A. Takado</v>
      </c>
    </row>
    <row r="145" spans="1:10" ht="14.25" customHeight="1" x14ac:dyDescent="0.2">
      <c r="A145" s="93"/>
      <c r="B145" s="100" t="s">
        <v>183</v>
      </c>
      <c r="C145" s="101"/>
      <c r="D145" s="101"/>
      <c r="E145" s="101"/>
      <c r="F145" s="101"/>
      <c r="G145" s="101"/>
      <c r="H145" s="101"/>
      <c r="I145" s="101"/>
      <c r="J145" s="101"/>
    </row>
    <row r="146" spans="1:10" ht="25.5" x14ac:dyDescent="0.2">
      <c r="A146" s="93"/>
      <c r="B146" s="6"/>
      <c r="C146" s="7"/>
      <c r="D146" s="7"/>
      <c r="E146" s="7"/>
      <c r="F146" s="8"/>
      <c r="G146" s="7"/>
      <c r="H146" s="7"/>
      <c r="I146" s="7"/>
      <c r="J146" s="10"/>
    </row>
    <row r="147" spans="1:10" ht="21" x14ac:dyDescent="0.35">
      <c r="A147" s="93"/>
      <c r="B147" s="11"/>
      <c r="C147" s="11"/>
      <c r="D147" s="11"/>
      <c r="E147" s="11"/>
      <c r="F147" s="12"/>
      <c r="G147" s="11"/>
      <c r="H147" s="11"/>
      <c r="I147" s="11"/>
      <c r="J147" s="11"/>
    </row>
    <row r="148" spans="1:10" ht="21" x14ac:dyDescent="0.2">
      <c r="A148" s="93"/>
      <c r="B148" s="24" t="s">
        <v>184</v>
      </c>
      <c r="C148" s="25"/>
      <c r="D148" s="92"/>
      <c r="E148" s="92"/>
      <c r="F148" s="92"/>
      <c r="G148" s="92"/>
      <c r="H148" s="92"/>
      <c r="I148" s="26">
        <v>1</v>
      </c>
      <c r="J148" s="21" t="s">
        <v>184</v>
      </c>
    </row>
    <row r="149" spans="1:10" ht="21" x14ac:dyDescent="0.2">
      <c r="A149" s="93"/>
      <c r="B149" s="20" t="s">
        <v>185</v>
      </c>
      <c r="C149" s="21">
        <f>'Team Matches Results Tally'!C117</f>
        <v>0</v>
      </c>
      <c r="D149" s="92"/>
      <c r="E149" s="92"/>
      <c r="F149" s="92"/>
      <c r="G149" s="92"/>
      <c r="H149" s="92"/>
      <c r="I149" s="22">
        <f>'Team Matches Results Tally'!G117</f>
        <v>5</v>
      </c>
      <c r="J149" s="23" t="s">
        <v>186</v>
      </c>
    </row>
    <row r="150" spans="1:10" ht="21" x14ac:dyDescent="0.2">
      <c r="A150" s="93"/>
      <c r="B150" s="20" t="s">
        <v>187</v>
      </c>
      <c r="C150" s="21">
        <f>'Team Matches Results Tally'!D117</f>
        <v>0</v>
      </c>
      <c r="D150" s="92"/>
      <c r="E150" s="92"/>
      <c r="F150" s="92"/>
      <c r="G150" s="92"/>
      <c r="H150" s="92"/>
      <c r="I150" s="22">
        <f>'Team Matches Results Tally'!H117</f>
        <v>9</v>
      </c>
      <c r="J150" s="23" t="s">
        <v>188</v>
      </c>
    </row>
    <row r="153" spans="1:10" ht="18.75" x14ac:dyDescent="0.3">
      <c r="A153" s="19" t="s">
        <v>204</v>
      </c>
      <c r="B153" s="93"/>
      <c r="C153" s="93"/>
      <c r="D153" s="93"/>
      <c r="E153" s="93"/>
      <c r="F153" s="93"/>
      <c r="G153" s="93"/>
      <c r="H153" s="93"/>
      <c r="I153" s="93"/>
      <c r="J153" s="93"/>
    </row>
    <row r="154" spans="1:10" ht="33.75" x14ac:dyDescent="0.2">
      <c r="A154" s="93"/>
      <c r="B154" s="102" t="str">
        <f>VLOOKUP(A153,'Round Robin'!$A$1:$J$282,2,FALSE)</f>
        <v>GNEUSKF</v>
      </c>
      <c r="C154" s="103"/>
      <c r="D154" s="103"/>
      <c r="E154" s="104"/>
      <c r="F154" s="3" t="s">
        <v>173</v>
      </c>
      <c r="G154" s="105" t="str">
        <f>VLOOKUP(A153,'Round Robin'!$A$1:$J$282,10,FALSE)</f>
        <v>PNKF-1</v>
      </c>
      <c r="H154" s="103"/>
      <c r="I154" s="103"/>
      <c r="J154" s="104"/>
    </row>
    <row r="156" spans="1:10" ht="23.25" x14ac:dyDescent="0.2">
      <c r="A156" s="93"/>
      <c r="B156" s="4"/>
      <c r="C156" s="5" t="s">
        <v>175</v>
      </c>
      <c r="D156" s="98" t="s">
        <v>176</v>
      </c>
      <c r="E156" s="99"/>
      <c r="F156" s="5" t="s">
        <v>177</v>
      </c>
      <c r="G156" s="98" t="s">
        <v>176</v>
      </c>
      <c r="H156" s="99"/>
      <c r="I156" s="5" t="s">
        <v>175</v>
      </c>
      <c r="J156" s="94" t="s">
        <v>178</v>
      </c>
    </row>
    <row r="157" spans="1:10" ht="25.5" x14ac:dyDescent="0.2">
      <c r="A157" s="93"/>
      <c r="B157" s="6" t="str">
        <f>HLOOKUP($B$154,'Team Data'!$A$1:$U$6,2,FALSE)</f>
        <v>C. Eickhoff</v>
      </c>
      <c r="C157" s="7"/>
      <c r="D157" s="7"/>
      <c r="E157" s="7"/>
      <c r="F157" s="8" t="str">
        <f>'Team Matches Results Tally'!F122</f>
        <v/>
      </c>
      <c r="G157" s="7" t="s">
        <v>179</v>
      </c>
      <c r="H157" s="7"/>
      <c r="I157" s="7"/>
      <c r="J157" s="9" t="str">
        <f>HLOOKUP($G$154,'Team Data'!$A$1:$U$6,2,FALSE)</f>
        <v>A. Kikkawa</v>
      </c>
    </row>
    <row r="158" spans="1:10" ht="25.5" x14ac:dyDescent="0.2">
      <c r="A158" s="93"/>
      <c r="B158" s="6" t="str">
        <f>HLOOKUP($B$154,'Team Data'!$A$1:$U$6,3,FALSE)</f>
        <v>J. Ye</v>
      </c>
      <c r="C158" s="7"/>
      <c r="D158" s="7"/>
      <c r="E158" s="7"/>
      <c r="F158" s="8" t="str">
        <f>'Team Matches Results Tally'!F123</f>
        <v/>
      </c>
      <c r="G158" s="7" t="s">
        <v>179</v>
      </c>
      <c r="H158" s="7"/>
      <c r="I158" s="7"/>
      <c r="J158" s="9" t="str">
        <f>HLOOKUP($G$154,'Team Data'!$A$1:$U$6,3,FALSE)</f>
        <v>J. Chen</v>
      </c>
    </row>
    <row r="159" spans="1:10" ht="25.5" x14ac:dyDescent="0.2">
      <c r="A159" s="93"/>
      <c r="B159" s="6" t="str">
        <f>HLOOKUP($B$154,'Team Data'!$A$1:$U$6,4,FALSE)</f>
        <v>M. Yamada</v>
      </c>
      <c r="C159" s="7"/>
      <c r="D159" s="7"/>
      <c r="E159" s="7"/>
      <c r="F159" s="8" t="str">
        <f>'Team Matches Results Tally'!F124</f>
        <v/>
      </c>
      <c r="G159" s="7" t="s">
        <v>179</v>
      </c>
      <c r="H159" s="7" t="s">
        <v>180</v>
      </c>
      <c r="I159" s="7"/>
      <c r="J159" s="9" t="str">
        <f>HLOOKUP($G$154,'Team Data'!$A$1:$U$6,4,FALSE)</f>
        <v>N. Grimes</v>
      </c>
    </row>
    <row r="160" spans="1:10" ht="25.5" x14ac:dyDescent="0.2">
      <c r="A160" s="93"/>
      <c r="B160" s="6" t="str">
        <f>HLOOKUP($B$154,'Team Data'!$A$1:$U$6,5,FALSE)</f>
        <v>Y. Mohler</v>
      </c>
      <c r="C160" s="7"/>
      <c r="D160" s="7"/>
      <c r="E160" s="7"/>
      <c r="F160" s="8" t="s">
        <v>201</v>
      </c>
      <c r="G160" s="7"/>
      <c r="H160" s="7"/>
      <c r="I160" s="7"/>
      <c r="J160" s="9" t="str">
        <f>HLOOKUP($G$154,'Team Data'!$A$1:$U$6,5,FALSE)</f>
        <v>J. Frazier-Day</v>
      </c>
    </row>
    <row r="161" spans="1:10" ht="25.5" x14ac:dyDescent="0.2">
      <c r="A161" s="93"/>
      <c r="B161" s="6" t="str">
        <f>HLOOKUP($B$154,'Team Data'!$A$1:$U$6,6,FALSE)</f>
        <v>S. Kong</v>
      </c>
      <c r="C161" s="7"/>
      <c r="D161" s="7"/>
      <c r="E161" s="7"/>
      <c r="F161" s="8" t="str">
        <f>'Team Matches Results Tally'!F126</f>
        <v/>
      </c>
      <c r="G161" s="7" t="s">
        <v>179</v>
      </c>
      <c r="H161" s="7"/>
      <c r="I161" s="7"/>
      <c r="J161" s="9" t="str">
        <f>HLOOKUP($G$154,'Team Data'!$A$1:$U$6,6,FALSE)</f>
        <v>A. Takado</v>
      </c>
    </row>
    <row r="162" spans="1:10" ht="14.25" customHeight="1" x14ac:dyDescent="0.2">
      <c r="A162" s="93"/>
      <c r="B162" s="100" t="s">
        <v>183</v>
      </c>
      <c r="C162" s="101"/>
      <c r="D162" s="101"/>
      <c r="E162" s="101"/>
      <c r="F162" s="101"/>
      <c r="G162" s="101"/>
      <c r="H162" s="101"/>
      <c r="I162" s="101"/>
      <c r="J162" s="101"/>
    </row>
    <row r="163" spans="1:10" ht="25.5" x14ac:dyDescent="0.2">
      <c r="A163" s="93"/>
      <c r="B163" s="6"/>
      <c r="C163" s="7"/>
      <c r="D163" s="7"/>
      <c r="E163" s="7"/>
      <c r="F163" s="8"/>
      <c r="G163" s="7"/>
      <c r="H163" s="7"/>
      <c r="I163" s="7"/>
      <c r="J163" s="10"/>
    </row>
    <row r="164" spans="1:10" ht="21" x14ac:dyDescent="0.35">
      <c r="A164" s="93"/>
      <c r="B164" s="11"/>
      <c r="C164" s="11"/>
      <c r="D164" s="11"/>
      <c r="E164" s="11"/>
      <c r="F164" s="12"/>
      <c r="G164" s="11"/>
      <c r="H164" s="11"/>
      <c r="I164" s="11"/>
      <c r="J164" s="11"/>
    </row>
    <row r="165" spans="1:10" s="27" customFormat="1" ht="21" x14ac:dyDescent="0.2">
      <c r="A165" s="93"/>
      <c r="B165" s="24" t="s">
        <v>184</v>
      </c>
      <c r="C165" s="25"/>
      <c r="D165" s="92"/>
      <c r="E165" s="92"/>
      <c r="F165" s="92"/>
      <c r="G165" s="92"/>
      <c r="H165" s="92"/>
      <c r="I165" s="26">
        <v>1</v>
      </c>
      <c r="J165" s="21" t="s">
        <v>184</v>
      </c>
    </row>
    <row r="166" spans="1:10" ht="21" x14ac:dyDescent="0.2">
      <c r="A166" s="93"/>
      <c r="B166" s="28" t="s">
        <v>185</v>
      </c>
      <c r="C166" s="14">
        <f>'Team Matches Results Tally'!C130</f>
        <v>0</v>
      </c>
      <c r="D166" s="93"/>
      <c r="E166" s="93"/>
      <c r="F166" s="93"/>
      <c r="G166" s="93"/>
      <c r="H166" s="93"/>
      <c r="I166" s="15">
        <f>'Team Matches Results Tally'!G130</f>
        <v>4</v>
      </c>
      <c r="J166" s="29" t="s">
        <v>186</v>
      </c>
    </row>
    <row r="167" spans="1:10" ht="21" x14ac:dyDescent="0.2">
      <c r="A167" s="93"/>
      <c r="B167" s="28" t="s">
        <v>187</v>
      </c>
      <c r="C167" s="14">
        <f>'Team Matches Results Tally'!D130</f>
        <v>0</v>
      </c>
      <c r="D167" s="93"/>
      <c r="E167" s="93"/>
      <c r="F167" s="93"/>
      <c r="G167" s="93"/>
      <c r="H167" s="93"/>
      <c r="I167" s="15">
        <f>'Team Matches Results Tally'!H130</f>
        <v>5</v>
      </c>
      <c r="J167" s="29" t="s">
        <v>188</v>
      </c>
    </row>
    <row r="169" spans="1:10" ht="18.75" x14ac:dyDescent="0.3">
      <c r="A169" s="19" t="s">
        <v>205</v>
      </c>
      <c r="B169" s="93"/>
      <c r="C169" s="93"/>
      <c r="D169" s="93"/>
      <c r="E169" s="93"/>
      <c r="F169" s="93"/>
      <c r="G169" s="93"/>
      <c r="H169" s="93"/>
      <c r="I169" s="93"/>
      <c r="J169" s="93"/>
    </row>
    <row r="170" spans="1:10" ht="33.75" x14ac:dyDescent="0.2">
      <c r="A170" s="93"/>
      <c r="B170" s="102" t="str">
        <f>VLOOKUP(A169,'Round Robin'!$A$1:$J$282,2,FALSE)</f>
        <v>GNEUSKF</v>
      </c>
      <c r="C170" s="103"/>
      <c r="D170" s="103"/>
      <c r="E170" s="104"/>
      <c r="F170" s="3" t="s">
        <v>173</v>
      </c>
      <c r="G170" s="105" t="str">
        <f>VLOOKUP(A169,'Round Robin'!$A$1:$J$282,10,FALSE)</f>
        <v>SCKF</v>
      </c>
      <c r="H170" s="103"/>
      <c r="I170" s="103"/>
      <c r="J170" s="104"/>
    </row>
    <row r="172" spans="1:10" ht="23.25" x14ac:dyDescent="0.2">
      <c r="A172" s="93"/>
      <c r="B172" s="4"/>
      <c r="C172" s="5" t="s">
        <v>175</v>
      </c>
      <c r="D172" s="98" t="s">
        <v>176</v>
      </c>
      <c r="E172" s="99"/>
      <c r="F172" s="5" t="s">
        <v>177</v>
      </c>
      <c r="G172" s="98" t="s">
        <v>176</v>
      </c>
      <c r="H172" s="99"/>
      <c r="I172" s="5" t="s">
        <v>175</v>
      </c>
      <c r="J172" s="94" t="s">
        <v>178</v>
      </c>
    </row>
    <row r="173" spans="1:10" ht="25.5" x14ac:dyDescent="0.2">
      <c r="A173" s="93"/>
      <c r="B173" s="6" t="str">
        <f>HLOOKUP($B$170,'Team Data'!$A$1:$U$6,2,FALSE)</f>
        <v>C. Eickhoff</v>
      </c>
      <c r="C173" s="7"/>
      <c r="D173" s="7"/>
      <c r="E173" s="7"/>
      <c r="F173" s="8" t="str">
        <f>'Team Matches Results Tally'!F135</f>
        <v/>
      </c>
      <c r="G173" s="7" t="s">
        <v>179</v>
      </c>
      <c r="H173" s="7"/>
      <c r="I173" s="7"/>
      <c r="J173" s="9" t="str">
        <f>HLOOKUP($G$170,'Team Data'!$A$1:$U$6,2,FALSE)</f>
        <v>Y. Kil</v>
      </c>
    </row>
    <row r="174" spans="1:10" ht="25.5" x14ac:dyDescent="0.2">
      <c r="A174" s="93"/>
      <c r="B174" s="6" t="str">
        <f>HLOOKUP($B$170,'Team Data'!$A$1:$U$6,3,FALSE)</f>
        <v>J. Ye</v>
      </c>
      <c r="C174" s="7"/>
      <c r="D174" s="7"/>
      <c r="E174" s="7" t="s">
        <v>179</v>
      </c>
      <c r="F174" s="8" t="str">
        <f>'Team Matches Results Tally'!F136</f>
        <v/>
      </c>
      <c r="G174" s="7"/>
      <c r="H174" s="7"/>
      <c r="I174" s="7"/>
      <c r="J174" s="9" t="str">
        <f>HLOOKUP($G$170,'Team Data'!$A$1:$U$6,3,FALSE)</f>
        <v>C. Tada</v>
      </c>
    </row>
    <row r="175" spans="1:10" ht="25.5" x14ac:dyDescent="0.2">
      <c r="A175" s="93"/>
      <c r="B175" s="6" t="str">
        <f>HLOOKUP($B$170,'Team Data'!$A$1:$U$6,4,FALSE)</f>
        <v>M. Yamada</v>
      </c>
      <c r="C175" s="7"/>
      <c r="D175" s="7"/>
      <c r="E175" s="7"/>
      <c r="F175" s="8" t="str">
        <f>'Team Matches Results Tally'!F137</f>
        <v/>
      </c>
      <c r="G175" s="7" t="s">
        <v>179</v>
      </c>
      <c r="H175" s="7" t="s">
        <v>192</v>
      </c>
      <c r="I175" s="7"/>
      <c r="J175" s="9" t="str">
        <f>HLOOKUP($G$170,'Team Data'!$A$1:$U$6,4,FALSE)</f>
        <v>E. Kim</v>
      </c>
    </row>
    <row r="176" spans="1:10" ht="25.5" x14ac:dyDescent="0.2">
      <c r="A176" s="93"/>
      <c r="B176" s="6" t="str">
        <f>HLOOKUP($B$170,'Team Data'!$A$1:$U$6,5,FALSE)</f>
        <v>Y. Mohler</v>
      </c>
      <c r="C176" s="7"/>
      <c r="D176" s="7"/>
      <c r="E176" s="7"/>
      <c r="F176" s="8" t="str">
        <f>'Team Matches Results Tally'!F138</f>
        <v/>
      </c>
      <c r="G176" s="7" t="s">
        <v>179</v>
      </c>
      <c r="H176" s="7"/>
      <c r="I176" s="7" t="s">
        <v>182</v>
      </c>
      <c r="J176" s="9" t="str">
        <f>HLOOKUP($G$170,'Team Data'!$A$1:$U$6,5,FALSE)</f>
        <v>C. Yoon</v>
      </c>
    </row>
    <row r="177" spans="1:10" ht="25.5" x14ac:dyDescent="0.2">
      <c r="A177" s="93"/>
      <c r="B177" s="6" t="str">
        <f>HLOOKUP($B$170,'Team Data'!$A$1:$U$6,6,FALSE)</f>
        <v>S. Kong</v>
      </c>
      <c r="C177" s="7"/>
      <c r="D177" s="7"/>
      <c r="E177" s="7"/>
      <c r="F177" s="8" t="s">
        <v>201</v>
      </c>
      <c r="G177" s="7"/>
      <c r="H177" s="7"/>
      <c r="I177" s="7"/>
      <c r="J177" s="9" t="str">
        <f>HLOOKUP($G$170,'Team Data'!$A$1:$U$6,6,FALSE)</f>
        <v>N. Sano</v>
      </c>
    </row>
    <row r="178" spans="1:10" ht="14.25" customHeight="1" x14ac:dyDescent="0.2">
      <c r="A178" s="93"/>
      <c r="B178" s="100" t="s">
        <v>183</v>
      </c>
      <c r="C178" s="101"/>
      <c r="D178" s="101"/>
      <c r="E178" s="101"/>
      <c r="F178" s="101"/>
      <c r="G178" s="101"/>
      <c r="H178" s="101"/>
      <c r="I178" s="101"/>
      <c r="J178" s="101"/>
    </row>
    <row r="179" spans="1:10" ht="25.5" x14ac:dyDescent="0.2">
      <c r="A179" s="93"/>
      <c r="B179" s="6"/>
      <c r="C179" s="7"/>
      <c r="D179" s="7"/>
      <c r="E179" s="7"/>
      <c r="F179" s="8"/>
      <c r="G179" s="7"/>
      <c r="H179" s="7"/>
      <c r="I179" s="7"/>
      <c r="J179" s="10"/>
    </row>
    <row r="180" spans="1:10" ht="21" x14ac:dyDescent="0.35">
      <c r="A180" s="93"/>
      <c r="B180" s="11"/>
      <c r="C180" s="11"/>
      <c r="D180" s="11"/>
      <c r="E180" s="11"/>
      <c r="F180" s="12"/>
      <c r="G180" s="11"/>
      <c r="H180" s="11"/>
      <c r="I180" s="11"/>
      <c r="J180" s="11"/>
    </row>
    <row r="181" spans="1:10" s="27" customFormat="1" ht="21" x14ac:dyDescent="0.2">
      <c r="A181" s="93"/>
      <c r="B181" s="24" t="s">
        <v>184</v>
      </c>
      <c r="C181" s="25"/>
      <c r="D181" s="92"/>
      <c r="E181" s="92"/>
      <c r="F181" s="92"/>
      <c r="G181" s="92"/>
      <c r="H181" s="92"/>
      <c r="I181" s="26">
        <v>1</v>
      </c>
      <c r="J181" s="21" t="s">
        <v>184</v>
      </c>
    </row>
    <row r="182" spans="1:10" s="27" customFormat="1" ht="21" x14ac:dyDescent="0.2">
      <c r="A182" s="93"/>
      <c r="B182" s="28" t="s">
        <v>185</v>
      </c>
      <c r="C182" s="14">
        <f>'Team Matches Results Tally'!C143</f>
        <v>1</v>
      </c>
      <c r="D182" s="93"/>
      <c r="E182" s="93"/>
      <c r="F182" s="93"/>
      <c r="G182" s="93"/>
      <c r="H182" s="93"/>
      <c r="I182" s="15">
        <f>'Team Matches Results Tally'!G143</f>
        <v>3</v>
      </c>
      <c r="J182" s="29" t="s">
        <v>186</v>
      </c>
    </row>
    <row r="183" spans="1:10" ht="21" x14ac:dyDescent="0.2">
      <c r="A183" s="93"/>
      <c r="B183" s="28" t="s">
        <v>187</v>
      </c>
      <c r="C183" s="14">
        <f>'Team Matches Results Tally'!D143</f>
        <v>1</v>
      </c>
      <c r="D183" s="93"/>
      <c r="E183" s="93"/>
      <c r="F183" s="93"/>
      <c r="G183" s="93"/>
      <c r="H183" s="93"/>
      <c r="I183" s="15">
        <f>'Team Matches Results Tally'!H143</f>
        <v>4</v>
      </c>
      <c r="J183" s="29" t="s">
        <v>188</v>
      </c>
    </row>
    <row r="186" spans="1:10" ht="18.75" x14ac:dyDescent="0.3">
      <c r="A186" s="19" t="s">
        <v>206</v>
      </c>
      <c r="B186" s="93"/>
      <c r="C186" s="93"/>
      <c r="D186" s="93"/>
      <c r="E186" s="93"/>
      <c r="F186" s="93"/>
      <c r="G186" s="93"/>
      <c r="H186" s="93"/>
      <c r="I186" s="93"/>
      <c r="J186" s="93"/>
    </row>
    <row r="187" spans="1:10" ht="33.75" x14ac:dyDescent="0.2">
      <c r="A187" s="93"/>
      <c r="B187" s="102" t="str">
        <f>VLOOKUP(A186,'Round Robin'!$A$1:$J$282,2,FALSE)</f>
        <v>SWKIF-2</v>
      </c>
      <c r="C187" s="103"/>
      <c r="D187" s="103"/>
      <c r="E187" s="104"/>
      <c r="F187" s="3" t="s">
        <v>173</v>
      </c>
      <c r="G187" s="105" t="str">
        <f>VLOOKUP(A186,'Round Robin'!$A$1:$J$282,10,FALSE)</f>
        <v>SCKF</v>
      </c>
      <c r="H187" s="103"/>
      <c r="I187" s="103"/>
      <c r="J187" s="104"/>
    </row>
    <row r="189" spans="1:10" ht="23.25" x14ac:dyDescent="0.2">
      <c r="A189" s="93"/>
      <c r="B189" s="4"/>
      <c r="C189" s="5" t="s">
        <v>175</v>
      </c>
      <c r="D189" s="98" t="s">
        <v>176</v>
      </c>
      <c r="E189" s="99"/>
      <c r="F189" s="5" t="s">
        <v>177</v>
      </c>
      <c r="G189" s="98" t="s">
        <v>176</v>
      </c>
      <c r="H189" s="99"/>
      <c r="I189" s="5" t="s">
        <v>175</v>
      </c>
      <c r="J189" s="94" t="s">
        <v>178</v>
      </c>
    </row>
    <row r="190" spans="1:10" ht="25.5" x14ac:dyDescent="0.2">
      <c r="A190" s="93"/>
      <c r="B190" s="6" t="str">
        <f>HLOOKUP($B$187,'Team Data'!$A$1:$U$6,2,FALSE)</f>
        <v>S. Uluh-Gunter</v>
      </c>
      <c r="C190" s="7"/>
      <c r="D190" s="7"/>
      <c r="E190" s="7"/>
      <c r="F190" s="8" t="str">
        <f>'Team Matches Results Tally'!F148</f>
        <v/>
      </c>
      <c r="G190" s="7" t="s">
        <v>179</v>
      </c>
      <c r="H190" s="7" t="s">
        <v>180</v>
      </c>
      <c r="I190" s="7"/>
      <c r="J190" s="9" t="str">
        <f>HLOOKUP($G$187,'Team Data'!$A$1:$U$6,2,FALSE)</f>
        <v>Y. Kil</v>
      </c>
    </row>
    <row r="191" spans="1:10" ht="25.5" x14ac:dyDescent="0.2">
      <c r="A191" s="93"/>
      <c r="B191" s="6" t="str">
        <f>HLOOKUP($B$187,'Team Data'!$A$1:$U$6,3,FALSE)</f>
        <v>A. Kuno</v>
      </c>
      <c r="C191" s="7"/>
      <c r="D191" s="7"/>
      <c r="E191" s="7"/>
      <c r="F191" s="8" t="str">
        <f>'Team Matches Results Tally'!F149</f>
        <v/>
      </c>
      <c r="G191" s="7" t="s">
        <v>179</v>
      </c>
      <c r="H191" s="7"/>
      <c r="I191" s="7"/>
      <c r="J191" s="9" t="str">
        <f>HLOOKUP($G$187,'Team Data'!$A$1:$U$6,3,FALSE)</f>
        <v>C. Tada</v>
      </c>
    </row>
    <row r="192" spans="1:10" ht="25.5" x14ac:dyDescent="0.2">
      <c r="A192" s="93"/>
      <c r="B192" s="6" t="str">
        <f>HLOOKUP($B$187,'Team Data'!$A$1:$U$6,4,FALSE)</f>
        <v>C. Nagasawa</v>
      </c>
      <c r="C192" s="7"/>
      <c r="D192" s="7"/>
      <c r="E192" s="7"/>
      <c r="F192" s="8" t="str">
        <f>'Team Matches Results Tally'!F150</f>
        <v/>
      </c>
      <c r="G192" s="7" t="s">
        <v>179</v>
      </c>
      <c r="H192" s="7" t="s">
        <v>180</v>
      </c>
      <c r="I192" s="7"/>
      <c r="J192" s="9" t="str">
        <f>HLOOKUP($G$187,'Team Data'!$A$1:$U$6,4,FALSE)</f>
        <v>E. Kim</v>
      </c>
    </row>
    <row r="193" spans="1:10" ht="25.5" x14ac:dyDescent="0.2">
      <c r="A193" s="93"/>
      <c r="B193" s="6" t="str">
        <f>HLOOKUP($B$187,'Team Data'!$A$1:$U$6,5,FALSE)</f>
        <v>J. Colangan</v>
      </c>
      <c r="C193" s="7"/>
      <c r="D193" s="7"/>
      <c r="E193" s="7"/>
      <c r="F193" s="8" t="str">
        <f>'Team Matches Results Tally'!F151</f>
        <v/>
      </c>
      <c r="G193" s="7" t="s">
        <v>190</v>
      </c>
      <c r="H193" s="7" t="s">
        <v>180</v>
      </c>
      <c r="I193" s="7"/>
      <c r="J193" s="9" t="str">
        <f>HLOOKUP($G$187,'Team Data'!$A$1:$U$6,5,FALSE)</f>
        <v>C. Yoon</v>
      </c>
    </row>
    <row r="194" spans="1:10" ht="25.5" x14ac:dyDescent="0.2">
      <c r="A194" s="93"/>
      <c r="B194" s="6" t="str">
        <f>HLOOKUP($B$187,'Team Data'!$A$1:$U$6,6,FALSE)</f>
        <v>L. Olten</v>
      </c>
      <c r="C194" s="7" t="s">
        <v>182</v>
      </c>
      <c r="D194" s="7"/>
      <c r="E194" s="7"/>
      <c r="F194" s="8" t="str">
        <f>'Team Matches Results Tally'!F152</f>
        <v/>
      </c>
      <c r="G194" s="7" t="s">
        <v>179</v>
      </c>
      <c r="H194" s="7" t="s">
        <v>192</v>
      </c>
      <c r="I194" s="7"/>
      <c r="J194" s="9" t="str">
        <f>HLOOKUP($G$187,'Team Data'!$A$1:$U$6,6,FALSE)</f>
        <v>N. Sano</v>
      </c>
    </row>
    <row r="195" spans="1:10" ht="14.25" customHeight="1" x14ac:dyDescent="0.2">
      <c r="A195" s="93"/>
      <c r="B195" s="100" t="s">
        <v>183</v>
      </c>
      <c r="C195" s="101"/>
      <c r="D195" s="101"/>
      <c r="E195" s="101"/>
      <c r="F195" s="101"/>
      <c r="G195" s="101"/>
      <c r="H195" s="101"/>
      <c r="I195" s="101"/>
      <c r="J195" s="101"/>
    </row>
    <row r="196" spans="1:10" ht="25.5" x14ac:dyDescent="0.2">
      <c r="A196" s="93"/>
      <c r="B196" s="6"/>
      <c r="C196" s="7"/>
      <c r="D196" s="7"/>
      <c r="E196" s="7"/>
      <c r="F196" s="8"/>
      <c r="G196" s="7"/>
      <c r="H196" s="7"/>
      <c r="I196" s="7"/>
      <c r="J196" s="10"/>
    </row>
    <row r="197" spans="1:10" ht="21" x14ac:dyDescent="0.35">
      <c r="A197" s="93"/>
      <c r="B197" s="11"/>
      <c r="C197" s="11"/>
      <c r="D197" s="11"/>
      <c r="E197" s="11"/>
      <c r="F197" s="12"/>
      <c r="G197" s="11"/>
      <c r="H197" s="11"/>
      <c r="I197" s="11"/>
      <c r="J197" s="11"/>
    </row>
    <row r="198" spans="1:10" s="27" customFormat="1" ht="21" x14ac:dyDescent="0.2">
      <c r="A198" s="93"/>
      <c r="B198" s="24" t="s">
        <v>184</v>
      </c>
      <c r="C198" s="25"/>
      <c r="D198" s="92"/>
      <c r="E198" s="92"/>
      <c r="F198" s="92"/>
      <c r="G198" s="92"/>
      <c r="H198" s="92"/>
      <c r="I198" s="26">
        <v>1</v>
      </c>
      <c r="J198" s="21" t="s">
        <v>184</v>
      </c>
    </row>
    <row r="199" spans="1:10" ht="21" x14ac:dyDescent="0.2">
      <c r="A199" s="93"/>
      <c r="B199" s="28" t="s">
        <v>185</v>
      </c>
      <c r="C199" s="14">
        <f>'Team Matches Results Tally'!C159</f>
        <v>0</v>
      </c>
      <c r="D199" s="93"/>
      <c r="E199" s="93"/>
      <c r="F199" s="93"/>
      <c r="G199" s="93"/>
      <c r="H199" s="93"/>
      <c r="I199" s="15">
        <f>'Team Matches Results Tally'!G159</f>
        <v>5</v>
      </c>
      <c r="J199" s="29" t="s">
        <v>186</v>
      </c>
    </row>
    <row r="200" spans="1:10" ht="21" x14ac:dyDescent="0.2">
      <c r="A200" s="93"/>
      <c r="B200" s="28" t="s">
        <v>187</v>
      </c>
      <c r="C200" s="14">
        <f>'Team Matches Results Tally'!D159</f>
        <v>0</v>
      </c>
      <c r="D200" s="93"/>
      <c r="E200" s="93"/>
      <c r="F200" s="93"/>
      <c r="G200" s="93"/>
      <c r="H200" s="93"/>
      <c r="I200" s="15">
        <f>'Team Matches Results Tally'!H159</f>
        <v>9</v>
      </c>
      <c r="J200" s="29" t="s">
        <v>188</v>
      </c>
    </row>
    <row r="203" spans="1:10" ht="18.75" x14ac:dyDescent="0.3">
      <c r="A203" s="19" t="s">
        <v>207</v>
      </c>
      <c r="B203" s="93"/>
      <c r="C203" s="93"/>
      <c r="D203" s="93"/>
      <c r="E203" s="93"/>
      <c r="F203" s="93"/>
      <c r="G203" s="93"/>
      <c r="H203" s="93"/>
      <c r="I203" s="93"/>
      <c r="J203" s="93"/>
    </row>
    <row r="204" spans="1:10" ht="33.75" x14ac:dyDescent="0.2">
      <c r="A204" s="93"/>
      <c r="B204" s="102" t="str">
        <f>VLOOKUP(A203,'Round Robin'!$A$1:$J$282,2,FALSE)</f>
        <v>HKF</v>
      </c>
      <c r="C204" s="103"/>
      <c r="D204" s="103"/>
      <c r="E204" s="104"/>
      <c r="F204" s="3" t="s">
        <v>173</v>
      </c>
      <c r="G204" s="105" t="str">
        <f>VLOOKUP(A203,'Round Robin'!$A$1:$J$282,10,FALSE)</f>
        <v>SFU</v>
      </c>
      <c r="H204" s="103"/>
      <c r="I204" s="103"/>
      <c r="J204" s="104"/>
    </row>
    <row r="206" spans="1:10" ht="23.25" x14ac:dyDescent="0.2">
      <c r="A206" s="93"/>
      <c r="B206" s="4"/>
      <c r="C206" s="5" t="s">
        <v>175</v>
      </c>
      <c r="D206" s="98" t="s">
        <v>176</v>
      </c>
      <c r="E206" s="99"/>
      <c r="F206" s="5" t="s">
        <v>177</v>
      </c>
      <c r="G206" s="98" t="s">
        <v>176</v>
      </c>
      <c r="H206" s="99"/>
      <c r="I206" s="5" t="s">
        <v>175</v>
      </c>
      <c r="J206" s="94" t="s">
        <v>178</v>
      </c>
    </row>
    <row r="207" spans="1:10" ht="25.5" x14ac:dyDescent="0.2">
      <c r="A207" s="93"/>
      <c r="B207" s="6" t="str">
        <f>HLOOKUP($B$204,'Team Data'!$A$1:$U$6,2,FALSE)</f>
        <v>A. Hayase</v>
      </c>
      <c r="C207" s="7"/>
      <c r="D207" s="7" t="s">
        <v>179</v>
      </c>
      <c r="E207" s="7"/>
      <c r="F207" s="8" t="str">
        <f>'Team Matches Results Tally'!F164</f>
        <v/>
      </c>
      <c r="G207" s="7"/>
      <c r="H207" s="7"/>
      <c r="I207" s="7"/>
      <c r="J207" s="9" t="str">
        <f>HLOOKUP($G$204,'Team Data'!$A$1:$U$6,2,FALSE)</f>
        <v>L. Wang</v>
      </c>
    </row>
    <row r="208" spans="1:10" ht="25.5" x14ac:dyDescent="0.2">
      <c r="A208" s="93"/>
      <c r="B208" s="6" t="str">
        <f>HLOOKUP($B$204,'Team Data'!$A$1:$U$6,3,FALSE)</f>
        <v>L. Menkemeller</v>
      </c>
      <c r="C208" s="7"/>
      <c r="D208" s="7"/>
      <c r="E208" s="7"/>
      <c r="F208" s="8" t="str">
        <f>'Team Matches Results Tally'!F165</f>
        <v/>
      </c>
      <c r="G208" s="7" t="s">
        <v>190</v>
      </c>
      <c r="H208" s="7"/>
      <c r="I208" s="7"/>
      <c r="J208" s="9" t="str">
        <f>HLOOKUP($G$204,'Team Data'!$A$1:$U$6,3,FALSE)</f>
        <v>C. Cheng</v>
      </c>
    </row>
    <row r="209" spans="1:10" ht="25.5" x14ac:dyDescent="0.2">
      <c r="A209" s="93"/>
      <c r="B209" s="6" t="str">
        <f>HLOOKUP($B$204,'Team Data'!$A$1:$U$6,4,FALSE)</f>
        <v>R. Ono</v>
      </c>
      <c r="C209" s="7"/>
      <c r="D209" s="7" t="s">
        <v>190</v>
      </c>
      <c r="E209" s="7"/>
      <c r="F209" s="8" t="str">
        <f>'Team Matches Results Tally'!F166</f>
        <v/>
      </c>
      <c r="G209" s="7"/>
      <c r="H209" s="7"/>
      <c r="I209" s="7"/>
      <c r="J209" s="9" t="str">
        <f>HLOOKUP($G$204,'Team Data'!$A$1:$U$6,4,FALSE)</f>
        <v>H. Schofield</v>
      </c>
    </row>
    <row r="210" spans="1:10" ht="25.5" x14ac:dyDescent="0.2">
      <c r="A210" s="93"/>
      <c r="B210" s="6" t="str">
        <f>HLOOKUP($B$204,'Team Data'!$A$1:$U$6,5,FALSE)</f>
        <v>M. Watanabe</v>
      </c>
      <c r="C210" s="7"/>
      <c r="D210" s="7" t="s">
        <v>179</v>
      </c>
      <c r="E210" s="7" t="s">
        <v>192</v>
      </c>
      <c r="F210" s="8" t="str">
        <f>'Team Matches Results Tally'!F167</f>
        <v/>
      </c>
      <c r="G210" s="7"/>
      <c r="H210" s="7"/>
      <c r="I210" s="7"/>
      <c r="J210" s="9" t="str">
        <f>HLOOKUP($G$204,'Team Data'!$A$1:$U$6,5,FALSE)</f>
        <v>S. Ikoma</v>
      </c>
    </row>
    <row r="211" spans="1:10" ht="25.5" x14ac:dyDescent="0.2">
      <c r="A211" s="93"/>
      <c r="B211" s="6" t="str">
        <f>HLOOKUP($B$204,'Team Data'!$A$1:$U$6,6,FALSE)</f>
        <v>N. Yoshida</v>
      </c>
      <c r="C211" s="7"/>
      <c r="D211" s="7" t="s">
        <v>179</v>
      </c>
      <c r="E211" s="7"/>
      <c r="F211" s="8" t="str">
        <f>'Team Matches Results Tally'!F168</f>
        <v/>
      </c>
      <c r="G211" s="7"/>
      <c r="H211" s="7"/>
      <c r="I211" s="7"/>
      <c r="J211" s="9" t="str">
        <f>HLOOKUP($G$204,'Team Data'!$A$1:$U$6,6,FALSE)</f>
        <v>B. Hsu</v>
      </c>
    </row>
    <row r="212" spans="1:10" ht="14.25" customHeight="1" x14ac:dyDescent="0.2">
      <c r="A212" s="93"/>
      <c r="B212" s="100" t="s">
        <v>183</v>
      </c>
      <c r="C212" s="101"/>
      <c r="D212" s="101"/>
      <c r="E212" s="101"/>
      <c r="F212" s="101"/>
      <c r="G212" s="101"/>
      <c r="H212" s="101"/>
      <c r="I212" s="101"/>
      <c r="J212" s="101"/>
    </row>
    <row r="213" spans="1:10" ht="25.5" x14ac:dyDescent="0.2">
      <c r="A213" s="93"/>
      <c r="B213" s="6"/>
      <c r="C213" s="7"/>
      <c r="D213" s="7"/>
      <c r="E213" s="7"/>
      <c r="F213" s="8"/>
      <c r="G213" s="7"/>
      <c r="H213" s="7"/>
      <c r="I213" s="7"/>
      <c r="J213" s="10"/>
    </row>
    <row r="214" spans="1:10" ht="21" x14ac:dyDescent="0.35">
      <c r="A214" s="93"/>
      <c r="B214" s="11"/>
      <c r="C214" s="11"/>
      <c r="D214" s="11"/>
      <c r="E214" s="11"/>
      <c r="F214" s="12"/>
      <c r="G214" s="11"/>
      <c r="H214" s="11"/>
      <c r="I214" s="11"/>
      <c r="J214" s="11"/>
    </row>
    <row r="215" spans="1:10" s="27" customFormat="1" ht="21" x14ac:dyDescent="0.2">
      <c r="A215" s="93"/>
      <c r="B215" s="24" t="s">
        <v>184</v>
      </c>
      <c r="C215" s="25">
        <v>1</v>
      </c>
      <c r="D215" s="92"/>
      <c r="E215" s="92"/>
      <c r="F215" s="92"/>
      <c r="G215" s="92"/>
      <c r="H215" s="92"/>
      <c r="I215" s="26"/>
      <c r="J215" s="21" t="s">
        <v>184</v>
      </c>
    </row>
    <row r="216" spans="1:10" ht="21" x14ac:dyDescent="0.2">
      <c r="A216" s="93"/>
      <c r="B216" s="28" t="s">
        <v>185</v>
      </c>
      <c r="C216" s="14">
        <f>'Team Matches Results Tally'!C172</f>
        <v>4</v>
      </c>
      <c r="D216" s="93"/>
      <c r="E216" s="93"/>
      <c r="F216" s="93"/>
      <c r="G216" s="93"/>
      <c r="H216" s="93"/>
      <c r="I216" s="15">
        <f>'Team Matches Results Tally'!G172</f>
        <v>1</v>
      </c>
      <c r="J216" s="29" t="s">
        <v>186</v>
      </c>
    </row>
    <row r="217" spans="1:10" ht="21" x14ac:dyDescent="0.2">
      <c r="A217" s="93"/>
      <c r="B217" s="28" t="s">
        <v>187</v>
      </c>
      <c r="C217" s="14">
        <f>'Team Matches Results Tally'!D172</f>
        <v>5</v>
      </c>
      <c r="D217" s="93"/>
      <c r="E217" s="93"/>
      <c r="F217" s="93"/>
      <c r="G217" s="93"/>
      <c r="H217" s="93"/>
      <c r="I217" s="15">
        <f>'Team Matches Results Tally'!H172</f>
        <v>1</v>
      </c>
      <c r="J217" s="29" t="s">
        <v>188</v>
      </c>
    </row>
    <row r="220" spans="1:10" ht="18.75" x14ac:dyDescent="0.3">
      <c r="A220" s="19" t="s">
        <v>208</v>
      </c>
      <c r="B220" s="93"/>
      <c r="C220" s="93"/>
      <c r="D220" s="93"/>
      <c r="E220" s="93"/>
      <c r="F220" s="93"/>
      <c r="G220" s="93"/>
      <c r="H220" s="93"/>
      <c r="I220" s="93"/>
      <c r="J220" s="93"/>
    </row>
    <row r="221" spans="1:10" ht="33.75" x14ac:dyDescent="0.2">
      <c r="A221" s="93"/>
      <c r="B221" s="102" t="str">
        <f>VLOOKUP(A220,'Round Robin'!$A$1:$J$282,2,FALSE)</f>
        <v>TAC</v>
      </c>
      <c r="C221" s="103"/>
      <c r="D221" s="103"/>
      <c r="E221" s="104"/>
      <c r="F221" s="3" t="s">
        <v>173</v>
      </c>
      <c r="G221" s="105" t="str">
        <f>VLOOKUP(A220,'Round Robin'!$A$1:$J$282,10,FALSE)</f>
        <v>SFU</v>
      </c>
      <c r="H221" s="103"/>
      <c r="I221" s="103"/>
      <c r="J221" s="104"/>
    </row>
    <row r="223" spans="1:10" ht="23.25" x14ac:dyDescent="0.2">
      <c r="A223" s="93"/>
      <c r="B223" s="4"/>
      <c r="C223" s="5" t="s">
        <v>175</v>
      </c>
      <c r="D223" s="98" t="s">
        <v>176</v>
      </c>
      <c r="E223" s="99"/>
      <c r="F223" s="5" t="s">
        <v>177</v>
      </c>
      <c r="G223" s="98" t="s">
        <v>176</v>
      </c>
      <c r="H223" s="99"/>
      <c r="I223" s="5" t="s">
        <v>175</v>
      </c>
      <c r="J223" s="94" t="s">
        <v>178</v>
      </c>
    </row>
    <row r="224" spans="1:10" ht="25.5" x14ac:dyDescent="0.2">
      <c r="A224" s="93"/>
      <c r="B224" s="6" t="str">
        <f>HLOOKUP($B$221,'Team Data'!$A$1:$U$6,2,FALSE)</f>
        <v>A. Teague</v>
      </c>
      <c r="C224" s="7"/>
      <c r="D224" s="7"/>
      <c r="E224" s="7"/>
      <c r="F224" s="8" t="str">
        <f>'Team Matches Results Tally'!F177</f>
        <v/>
      </c>
      <c r="G224" s="7" t="s">
        <v>179</v>
      </c>
      <c r="H224" s="7" t="s">
        <v>180</v>
      </c>
      <c r="I224" s="7"/>
      <c r="J224" s="9" t="str">
        <f>HLOOKUP($G$221,'Team Data'!$A$1:$U$6,2,FALSE)</f>
        <v>L. Wang</v>
      </c>
    </row>
    <row r="225" spans="1:10" ht="25.5" x14ac:dyDescent="0.2">
      <c r="A225" s="93"/>
      <c r="B225" s="6" t="str">
        <f>HLOOKUP($B$221,'Team Data'!$A$1:$U$6,3,FALSE)</f>
        <v>A. Yoshikawa</v>
      </c>
      <c r="C225" s="7"/>
      <c r="D225" s="7"/>
      <c r="E225" s="7"/>
      <c r="F225" s="8" t="s">
        <v>181</v>
      </c>
      <c r="G225" s="7"/>
      <c r="H225" s="7"/>
      <c r="I225" s="7"/>
      <c r="J225" s="9" t="str">
        <f>HLOOKUP($G$221,'Team Data'!$A$1:$U$6,3,FALSE)</f>
        <v>C. Cheng</v>
      </c>
    </row>
    <row r="226" spans="1:10" ht="25.5" x14ac:dyDescent="0.2">
      <c r="A226" s="93"/>
      <c r="B226" s="6" t="str">
        <f>HLOOKUP($B$221,'Team Data'!$A$1:$U$6,4,FALSE)</f>
        <v>M. Alexandra</v>
      </c>
      <c r="C226" s="7"/>
      <c r="D226" s="7"/>
      <c r="E226" s="7"/>
      <c r="F226" s="8" t="s">
        <v>181</v>
      </c>
      <c r="G226" s="7"/>
      <c r="H226" s="7"/>
      <c r="I226" s="7"/>
      <c r="J226" s="9" t="str">
        <f>HLOOKUP($G$221,'Team Data'!$A$1:$U$6,4,FALSE)</f>
        <v>H. Schofield</v>
      </c>
    </row>
    <row r="227" spans="1:10" ht="25.5" x14ac:dyDescent="0.2">
      <c r="A227" s="93"/>
      <c r="B227" s="6" t="str">
        <f>HLOOKUP($B$221,'Team Data'!$A$1:$U$6,5,FALSE)</f>
        <v>M. Schafer</v>
      </c>
      <c r="C227" s="7"/>
      <c r="D227" s="7"/>
      <c r="E227" s="7"/>
      <c r="F227" s="8" t="str">
        <f>'Team Matches Results Tally'!F180</f>
        <v/>
      </c>
      <c r="G227" s="7" t="s">
        <v>179</v>
      </c>
      <c r="H227" s="7" t="s">
        <v>180</v>
      </c>
      <c r="I227" s="7"/>
      <c r="J227" s="9" t="str">
        <f>HLOOKUP($G$221,'Team Data'!$A$1:$U$6,5,FALSE)</f>
        <v>S. Ikoma</v>
      </c>
    </row>
    <row r="228" spans="1:10" ht="25.5" x14ac:dyDescent="0.2">
      <c r="A228" s="93"/>
      <c r="B228" s="6" t="str">
        <f>HLOOKUP($B$221,'Team Data'!$A$1:$U$6,6,FALSE)</f>
        <v>K. Feddersen</v>
      </c>
      <c r="C228" s="7"/>
      <c r="D228" s="7"/>
      <c r="E228" s="7"/>
      <c r="F228" s="8" t="str">
        <f>'Team Matches Results Tally'!F181</f>
        <v/>
      </c>
      <c r="G228" s="7" t="s">
        <v>179</v>
      </c>
      <c r="H228" s="7" t="s">
        <v>180</v>
      </c>
      <c r="I228" s="7"/>
      <c r="J228" s="9" t="str">
        <f>HLOOKUP($G$221,'Team Data'!$A$1:$U$6,6,FALSE)</f>
        <v>B. Hsu</v>
      </c>
    </row>
    <row r="229" spans="1:10" ht="14.25" customHeight="1" x14ac:dyDescent="0.2">
      <c r="A229" s="93"/>
      <c r="B229" s="100" t="s">
        <v>183</v>
      </c>
      <c r="C229" s="101"/>
      <c r="D229" s="101"/>
      <c r="E229" s="101"/>
      <c r="F229" s="101"/>
      <c r="G229" s="101"/>
      <c r="H229" s="101"/>
      <c r="I229" s="101"/>
      <c r="J229" s="101"/>
    </row>
    <row r="230" spans="1:10" ht="25.5" x14ac:dyDescent="0.2">
      <c r="A230" s="93"/>
      <c r="B230" s="6"/>
      <c r="C230" s="7"/>
      <c r="D230" s="7"/>
      <c r="E230" s="7"/>
      <c r="F230" s="8"/>
      <c r="G230" s="7"/>
      <c r="H230" s="7"/>
      <c r="I230" s="7"/>
      <c r="J230" s="10"/>
    </row>
    <row r="231" spans="1:10" ht="21" x14ac:dyDescent="0.35">
      <c r="A231" s="93"/>
      <c r="B231" s="11"/>
      <c r="C231" s="11"/>
      <c r="D231" s="11"/>
      <c r="E231" s="11"/>
      <c r="F231" s="12"/>
      <c r="G231" s="11"/>
      <c r="H231" s="11"/>
      <c r="I231" s="11"/>
      <c r="J231" s="11"/>
    </row>
    <row r="232" spans="1:10" s="27" customFormat="1" ht="21" x14ac:dyDescent="0.2">
      <c r="A232" s="93"/>
      <c r="B232" s="24" t="s">
        <v>184</v>
      </c>
      <c r="C232" s="25"/>
      <c r="D232" s="92"/>
      <c r="E232" s="92"/>
      <c r="F232" s="92"/>
      <c r="G232" s="92"/>
      <c r="H232" s="92"/>
      <c r="I232" s="26">
        <v>1</v>
      </c>
      <c r="J232" s="21" t="s">
        <v>184</v>
      </c>
    </row>
    <row r="233" spans="1:10" ht="21" x14ac:dyDescent="0.2">
      <c r="A233" s="93"/>
      <c r="B233" s="28" t="s">
        <v>185</v>
      </c>
      <c r="C233" s="14">
        <f>'Team Matches Results Tally'!C185</f>
        <v>0</v>
      </c>
      <c r="D233" s="93"/>
      <c r="E233" s="93"/>
      <c r="F233" s="93"/>
      <c r="G233" s="93"/>
      <c r="H233" s="93"/>
      <c r="I233" s="15">
        <f>'Team Matches Results Tally'!G185</f>
        <v>3</v>
      </c>
      <c r="J233" s="29" t="s">
        <v>186</v>
      </c>
    </row>
    <row r="234" spans="1:10" ht="21" x14ac:dyDescent="0.2">
      <c r="A234" s="93"/>
      <c r="B234" s="28" t="s">
        <v>187</v>
      </c>
      <c r="C234" s="14">
        <f>'Team Matches Results Tally'!D185</f>
        <v>0</v>
      </c>
      <c r="D234" s="93"/>
      <c r="E234" s="93"/>
      <c r="F234" s="93"/>
      <c r="G234" s="93"/>
      <c r="H234" s="93"/>
      <c r="I234" s="15">
        <f>'Team Matches Results Tally'!H185</f>
        <v>6</v>
      </c>
      <c r="J234" s="29" t="s">
        <v>188</v>
      </c>
    </row>
    <row r="237" spans="1:10" ht="18.75" x14ac:dyDescent="0.3">
      <c r="A237" s="19" t="s">
        <v>209</v>
      </c>
      <c r="B237" s="93"/>
      <c r="C237" s="93"/>
      <c r="D237" s="93"/>
      <c r="E237" s="93"/>
      <c r="F237" s="93"/>
      <c r="G237" s="93"/>
      <c r="H237" s="93"/>
      <c r="I237" s="93"/>
      <c r="J237" s="93"/>
    </row>
    <row r="238" spans="1:10" ht="33.75" x14ac:dyDescent="0.2">
      <c r="A238" s="93"/>
      <c r="B238" s="102" t="str">
        <f>VLOOKUP(A237,'Round Robin'!$A$1:$J$282,2,FALSE)</f>
        <v>TAC</v>
      </c>
      <c r="C238" s="103"/>
      <c r="D238" s="103"/>
      <c r="E238" s="104"/>
      <c r="F238" s="3" t="s">
        <v>173</v>
      </c>
      <c r="G238" s="105" t="str">
        <f>VLOOKUP(A237,'Round Robin'!$A$1:$J$282,10,FALSE)</f>
        <v>NCKF</v>
      </c>
      <c r="H238" s="103"/>
      <c r="I238" s="103"/>
      <c r="J238" s="104"/>
    </row>
    <row r="240" spans="1:10" ht="23.25" x14ac:dyDescent="0.2">
      <c r="A240" s="93"/>
      <c r="B240" s="4"/>
      <c r="C240" s="5" t="s">
        <v>175</v>
      </c>
      <c r="D240" s="98" t="s">
        <v>176</v>
      </c>
      <c r="E240" s="99"/>
      <c r="F240" s="5" t="s">
        <v>177</v>
      </c>
      <c r="G240" s="98" t="s">
        <v>176</v>
      </c>
      <c r="H240" s="99"/>
      <c r="I240" s="5" t="s">
        <v>175</v>
      </c>
      <c r="J240" s="94" t="s">
        <v>178</v>
      </c>
    </row>
    <row r="241" spans="1:10" ht="25.5" x14ac:dyDescent="0.2">
      <c r="A241" s="93"/>
      <c r="B241" s="6" t="str">
        <f>HLOOKUP($B$238,'Team Data'!$A$1:$U$6,2,FALSE)</f>
        <v>A. Teague</v>
      </c>
      <c r="C241" s="7"/>
      <c r="D241" s="7"/>
      <c r="E241" s="7"/>
      <c r="F241" s="8" t="str">
        <f>'Team Matches Results Tally'!F190</f>
        <v/>
      </c>
      <c r="G241" s="7" t="s">
        <v>179</v>
      </c>
      <c r="H241" s="7" t="s">
        <v>180</v>
      </c>
      <c r="I241" s="7"/>
      <c r="J241" s="9" t="str">
        <f>HLOOKUP($G$238,'Team Data'!$A$1:$U$6,2,FALSE)</f>
        <v>C. Lyu</v>
      </c>
    </row>
    <row r="242" spans="1:10" ht="25.5" x14ac:dyDescent="0.2">
      <c r="A242" s="93"/>
      <c r="B242" s="6" t="str">
        <f>HLOOKUP($B$238,'Team Data'!$A$1:$U$6,3,FALSE)</f>
        <v>A. Yoshikawa</v>
      </c>
      <c r="C242" s="7"/>
      <c r="D242" s="7"/>
      <c r="E242" s="7"/>
      <c r="F242" s="8"/>
      <c r="G242" s="7" t="s">
        <v>179</v>
      </c>
      <c r="H242" s="7"/>
      <c r="I242" s="7"/>
      <c r="J242" s="9" t="str">
        <f>HLOOKUP($G$238,'Team Data'!$A$1:$U$6,3,FALSE)</f>
        <v>Y. Sugino</v>
      </c>
    </row>
    <row r="243" spans="1:10" ht="25.5" x14ac:dyDescent="0.2">
      <c r="A243" s="93"/>
      <c r="B243" s="6" t="str">
        <f>HLOOKUP($B$238,'Team Data'!$A$1:$U$6,4,FALSE)</f>
        <v>M. Alexandra</v>
      </c>
      <c r="C243" s="7"/>
      <c r="D243" s="7"/>
      <c r="E243" s="7"/>
      <c r="F243" s="8" t="s">
        <v>201</v>
      </c>
      <c r="G243" s="7"/>
      <c r="H243" s="7"/>
      <c r="I243" s="7"/>
      <c r="J243" s="9" t="str">
        <f>HLOOKUP($G$238,'Team Data'!$A$1:$U$6,4,FALSE)</f>
        <v>H. Lee</v>
      </c>
    </row>
    <row r="244" spans="1:10" ht="25.5" x14ac:dyDescent="0.2">
      <c r="A244" s="93"/>
      <c r="B244" s="6" t="str">
        <f>HLOOKUP($B$238,'Team Data'!$A$1:$U$6,5,FALSE)</f>
        <v>M. Schafer</v>
      </c>
      <c r="C244" s="7"/>
      <c r="D244" s="7"/>
      <c r="E244" s="7"/>
      <c r="F244" s="8" t="str">
        <f>'Team Matches Results Tally'!F193</f>
        <v/>
      </c>
      <c r="G244" s="7" t="s">
        <v>179</v>
      </c>
      <c r="H244" s="7" t="s">
        <v>180</v>
      </c>
      <c r="I244" s="7"/>
      <c r="J244" s="9" t="str">
        <f>HLOOKUP($G$238,'Team Data'!$A$1:$U$6,5,FALSE)</f>
        <v>K. Chen</v>
      </c>
    </row>
    <row r="245" spans="1:10" ht="25.5" x14ac:dyDescent="0.2">
      <c r="A245" s="93"/>
      <c r="B245" s="6" t="str">
        <f>HLOOKUP($B$238,'Team Data'!$A$1:$U$6,6,FALSE)</f>
        <v>K. Feddersen</v>
      </c>
      <c r="C245" s="7"/>
      <c r="D245" s="7"/>
      <c r="E245" s="7"/>
      <c r="F245" s="8" t="str">
        <f>'Team Matches Results Tally'!F194</f>
        <v/>
      </c>
      <c r="G245" s="7" t="s">
        <v>190</v>
      </c>
      <c r="H245" s="7"/>
      <c r="I245" s="7"/>
      <c r="J245" s="9" t="str">
        <f>HLOOKUP($G$238,'Team Data'!$A$1:$U$6,6,FALSE)</f>
        <v>L. Tanaka</v>
      </c>
    </row>
    <row r="246" spans="1:10" ht="14.25" customHeight="1" x14ac:dyDescent="0.2">
      <c r="A246" s="93"/>
      <c r="B246" s="100" t="s">
        <v>183</v>
      </c>
      <c r="C246" s="101"/>
      <c r="D246" s="101"/>
      <c r="E246" s="101"/>
      <c r="F246" s="101"/>
      <c r="G246" s="101"/>
      <c r="H246" s="101"/>
      <c r="I246" s="101"/>
      <c r="J246" s="101"/>
    </row>
    <row r="247" spans="1:10" ht="25.5" x14ac:dyDescent="0.2">
      <c r="A247" s="93"/>
      <c r="B247" s="6"/>
      <c r="C247" s="7"/>
      <c r="D247" s="7"/>
      <c r="E247" s="7"/>
      <c r="F247" s="8"/>
      <c r="G247" s="7"/>
      <c r="H247" s="7"/>
      <c r="I247" s="7"/>
      <c r="J247" s="10"/>
    </row>
    <row r="248" spans="1:10" ht="21" x14ac:dyDescent="0.35">
      <c r="A248" s="93"/>
      <c r="B248" s="11"/>
      <c r="C248" s="11"/>
      <c r="D248" s="11"/>
      <c r="E248" s="11"/>
      <c r="F248" s="12"/>
      <c r="G248" s="11"/>
      <c r="H248" s="11"/>
      <c r="I248" s="11"/>
      <c r="J248" s="11"/>
    </row>
    <row r="249" spans="1:10" s="27" customFormat="1" ht="21" x14ac:dyDescent="0.2">
      <c r="A249" s="93"/>
      <c r="B249" s="24" t="s">
        <v>184</v>
      </c>
      <c r="C249" s="25"/>
      <c r="D249" s="92"/>
      <c r="E249" s="92"/>
      <c r="F249" s="92"/>
      <c r="G249" s="92"/>
      <c r="H249" s="92"/>
      <c r="I249" s="26">
        <v>1</v>
      </c>
      <c r="J249" s="21" t="s">
        <v>184</v>
      </c>
    </row>
    <row r="250" spans="1:10" ht="21" x14ac:dyDescent="0.2">
      <c r="A250" s="93"/>
      <c r="B250" s="28" t="s">
        <v>185</v>
      </c>
      <c r="C250" s="14">
        <f>'Team Matches Results Tally'!C198</f>
        <v>0</v>
      </c>
      <c r="D250" s="93"/>
      <c r="E250" s="93"/>
      <c r="F250" s="93"/>
      <c r="G250" s="93"/>
      <c r="H250" s="93"/>
      <c r="I250" s="15">
        <f>'Team Matches Results Tally'!G198</f>
        <v>4</v>
      </c>
      <c r="J250" s="29" t="s">
        <v>186</v>
      </c>
    </row>
    <row r="251" spans="1:10" ht="21" x14ac:dyDescent="0.2">
      <c r="A251" s="93"/>
      <c r="B251" s="28" t="s">
        <v>187</v>
      </c>
      <c r="C251" s="14">
        <f>'Team Matches Results Tally'!D198</f>
        <v>0</v>
      </c>
      <c r="D251" s="93"/>
      <c r="E251" s="93"/>
      <c r="F251" s="93"/>
      <c r="G251" s="93"/>
      <c r="H251" s="93"/>
      <c r="I251" s="15">
        <f>'Team Matches Results Tally'!H198</f>
        <v>6</v>
      </c>
      <c r="J251" s="29" t="s">
        <v>188</v>
      </c>
    </row>
    <row r="254" spans="1:10" ht="18.75" x14ac:dyDescent="0.3">
      <c r="A254" s="19" t="s">
        <v>210</v>
      </c>
      <c r="B254" s="93"/>
      <c r="C254" s="93"/>
      <c r="D254" s="93"/>
      <c r="E254" s="93"/>
      <c r="F254" s="93"/>
      <c r="G254" s="93"/>
      <c r="H254" s="93"/>
      <c r="I254" s="93"/>
      <c r="J254" s="93"/>
    </row>
    <row r="255" spans="1:10" ht="33.75" x14ac:dyDescent="0.2">
      <c r="A255" s="93"/>
      <c r="B255" s="102" t="str">
        <f>VLOOKUP(A254,'Round Robin'!$A$1:$J$282,2,FALSE)</f>
        <v>HKF</v>
      </c>
      <c r="C255" s="103"/>
      <c r="D255" s="103"/>
      <c r="E255" s="104"/>
      <c r="F255" s="3" t="s">
        <v>173</v>
      </c>
      <c r="G255" s="105" t="str">
        <f>VLOOKUP(A254,'Round Robin'!$A$1:$J$282,10,FALSE)</f>
        <v>NCKF</v>
      </c>
      <c r="H255" s="103"/>
      <c r="I255" s="103"/>
      <c r="J255" s="104"/>
    </row>
    <row r="257" spans="1:10" ht="23.25" x14ac:dyDescent="0.2">
      <c r="A257" s="93"/>
      <c r="B257" s="4"/>
      <c r="C257" s="5" t="s">
        <v>175</v>
      </c>
      <c r="D257" s="98" t="s">
        <v>176</v>
      </c>
      <c r="E257" s="99"/>
      <c r="F257" s="5" t="s">
        <v>177</v>
      </c>
      <c r="G257" s="98" t="s">
        <v>176</v>
      </c>
      <c r="H257" s="99"/>
      <c r="I257" s="5" t="s">
        <v>175</v>
      </c>
      <c r="J257" s="94" t="s">
        <v>178</v>
      </c>
    </row>
    <row r="258" spans="1:10" ht="25.5" x14ac:dyDescent="0.2">
      <c r="A258" s="93"/>
      <c r="B258" s="6" t="str">
        <f>HLOOKUP($B$255,'Team Data'!$A$1:$U$6,2,FALSE)</f>
        <v>A. Hayase</v>
      </c>
      <c r="C258" s="7"/>
      <c r="D258" s="7"/>
      <c r="E258" s="7"/>
      <c r="F258" s="8" t="s">
        <v>201</v>
      </c>
      <c r="G258" s="7"/>
      <c r="H258" s="7"/>
      <c r="I258" s="7" t="s">
        <v>182</v>
      </c>
      <c r="J258" s="9" t="str">
        <f>HLOOKUP($G$255,'Team Data'!$A$1:$U$6,2,FALSE)</f>
        <v>C. Lyu</v>
      </c>
    </row>
    <row r="259" spans="1:10" ht="25.5" x14ac:dyDescent="0.2">
      <c r="A259" s="93"/>
      <c r="B259" s="6" t="str">
        <f>HLOOKUP($B$255,'Team Data'!$A$1:$U$6,3,FALSE)</f>
        <v>L. Menkemeller</v>
      </c>
      <c r="C259" s="7" t="s">
        <v>182</v>
      </c>
      <c r="D259" s="7"/>
      <c r="E259" s="7"/>
      <c r="F259" s="8" t="s">
        <v>201</v>
      </c>
      <c r="G259" s="7"/>
      <c r="H259" s="7"/>
      <c r="I259" s="7"/>
      <c r="J259" s="9" t="str">
        <f>HLOOKUP($G$255,'Team Data'!$A$1:$U$6,3,FALSE)</f>
        <v>Y. Sugino</v>
      </c>
    </row>
    <row r="260" spans="1:10" ht="25.5" x14ac:dyDescent="0.2">
      <c r="A260" s="93"/>
      <c r="B260" s="6" t="str">
        <f>HLOOKUP($B$255,'Team Data'!$A$1:$U$6,4,FALSE)</f>
        <v>R. Ono</v>
      </c>
      <c r="C260" s="7" t="s">
        <v>182</v>
      </c>
      <c r="D260" s="7" t="s">
        <v>180</v>
      </c>
      <c r="E260" s="7" t="s">
        <v>179</v>
      </c>
      <c r="F260" s="8" t="str">
        <f>'Team Matches Results Tally'!F205</f>
        <v/>
      </c>
      <c r="G260" s="7"/>
      <c r="H260" s="7"/>
      <c r="I260" s="7"/>
      <c r="J260" s="9" t="str">
        <f>HLOOKUP($G$255,'Team Data'!$A$1:$U$6,4,FALSE)</f>
        <v>H. Lee</v>
      </c>
    </row>
    <row r="261" spans="1:10" ht="25.5" x14ac:dyDescent="0.2">
      <c r="A261" s="93"/>
      <c r="B261" s="6" t="str">
        <f>HLOOKUP($B$255,'Team Data'!$A$1:$U$6,5,FALSE)</f>
        <v>M. Watanabe</v>
      </c>
      <c r="C261" s="7"/>
      <c r="D261" s="7"/>
      <c r="E261" s="7"/>
      <c r="F261" s="8" t="s">
        <v>201</v>
      </c>
      <c r="G261" s="7"/>
      <c r="H261" s="7"/>
      <c r="I261" s="7"/>
      <c r="J261" s="9" t="str">
        <f>HLOOKUP($G$255,'Team Data'!$A$1:$U$6,5,FALSE)</f>
        <v>K. Chen</v>
      </c>
    </row>
    <row r="262" spans="1:10" ht="25.5" x14ac:dyDescent="0.2">
      <c r="A262" s="93"/>
      <c r="B262" s="6" t="str">
        <f>HLOOKUP($B$255,'Team Data'!$A$1:$U$6,6,FALSE)</f>
        <v>N. Yoshida</v>
      </c>
      <c r="C262" s="7"/>
      <c r="D262" s="7"/>
      <c r="E262" s="7"/>
      <c r="F262" s="8" t="s">
        <v>201</v>
      </c>
      <c r="G262" s="7"/>
      <c r="H262" s="7"/>
      <c r="I262" s="7"/>
      <c r="J262" s="9" t="str">
        <f>HLOOKUP($G$255,'Team Data'!$A$1:$U$6,6,FALSE)</f>
        <v>L. Tanaka</v>
      </c>
    </row>
    <row r="263" spans="1:10" ht="14.25" customHeight="1" x14ac:dyDescent="0.2">
      <c r="A263" s="93"/>
      <c r="B263" s="100" t="s">
        <v>183</v>
      </c>
      <c r="C263" s="101"/>
      <c r="D263" s="101"/>
      <c r="E263" s="101"/>
      <c r="F263" s="101"/>
      <c r="G263" s="101"/>
      <c r="H263" s="101"/>
      <c r="I263" s="101"/>
      <c r="J263" s="101"/>
    </row>
    <row r="264" spans="1:10" ht="25.5" x14ac:dyDescent="0.2">
      <c r="A264" s="93"/>
      <c r="B264" s="6"/>
      <c r="C264" s="7"/>
      <c r="D264" s="7"/>
      <c r="E264" s="7"/>
      <c r="F264" s="8"/>
      <c r="G264" s="7"/>
      <c r="H264" s="7"/>
      <c r="I264" s="7"/>
      <c r="J264" s="10"/>
    </row>
    <row r="265" spans="1:10" ht="21" x14ac:dyDescent="0.35">
      <c r="A265" s="93"/>
      <c r="B265" s="11"/>
      <c r="C265" s="11"/>
      <c r="D265" s="11"/>
      <c r="E265" s="11"/>
      <c r="F265" s="12"/>
      <c r="G265" s="11"/>
      <c r="H265" s="11"/>
      <c r="I265" s="11"/>
      <c r="J265" s="11"/>
    </row>
    <row r="266" spans="1:10" s="27" customFormat="1" ht="21" x14ac:dyDescent="0.2">
      <c r="A266" s="93"/>
      <c r="B266" s="24" t="s">
        <v>184</v>
      </c>
      <c r="C266" s="25">
        <v>1</v>
      </c>
      <c r="D266" s="92"/>
      <c r="E266" s="92"/>
      <c r="F266" s="92"/>
      <c r="G266" s="92"/>
      <c r="H266" s="92"/>
      <c r="I266" s="26"/>
      <c r="J266" s="21" t="s">
        <v>184</v>
      </c>
    </row>
    <row r="267" spans="1:10" ht="21" x14ac:dyDescent="0.2">
      <c r="A267" s="93"/>
      <c r="B267" s="28" t="s">
        <v>185</v>
      </c>
      <c r="C267" s="14">
        <f>'Team Matches Results Tally'!C211</f>
        <v>1</v>
      </c>
      <c r="D267" s="93"/>
      <c r="E267" s="93"/>
      <c r="F267" s="93"/>
      <c r="G267" s="93"/>
      <c r="H267" s="93"/>
      <c r="I267" s="15">
        <f>'Team Matches Results Tally'!G211</f>
        <v>0</v>
      </c>
      <c r="J267" s="29" t="s">
        <v>186</v>
      </c>
    </row>
    <row r="268" spans="1:10" ht="21" x14ac:dyDescent="0.2">
      <c r="A268" s="93"/>
      <c r="B268" s="28" t="s">
        <v>187</v>
      </c>
      <c r="C268" s="14">
        <f>'Team Matches Results Tally'!D211</f>
        <v>2</v>
      </c>
      <c r="D268" s="93"/>
      <c r="E268" s="93"/>
      <c r="F268" s="93"/>
      <c r="G268" s="93"/>
      <c r="H268" s="93"/>
      <c r="I268" s="15">
        <f>'Team Matches Results Tally'!H211</f>
        <v>0</v>
      </c>
      <c r="J268" s="29" t="s">
        <v>188</v>
      </c>
    </row>
    <row r="269" spans="1:10" s="81" customFormat="1" ht="21" x14ac:dyDescent="0.2">
      <c r="A269" s="93"/>
      <c r="B269" s="28"/>
      <c r="C269" s="14"/>
      <c r="D269" s="93"/>
      <c r="E269" s="93"/>
      <c r="F269" s="93"/>
      <c r="G269" s="93"/>
      <c r="H269" s="93"/>
      <c r="I269" s="15"/>
      <c r="J269" s="29"/>
    </row>
    <row r="270" spans="1:10" s="81" customFormat="1" ht="21" x14ac:dyDescent="0.2">
      <c r="A270" s="83"/>
      <c r="B270" s="84" t="s">
        <v>211</v>
      </c>
      <c r="C270" s="85"/>
      <c r="D270" s="86"/>
      <c r="E270" s="86"/>
      <c r="F270" s="86"/>
      <c r="G270" s="86"/>
      <c r="H270" s="86"/>
      <c r="I270" s="87"/>
      <c r="J270" s="88"/>
    </row>
    <row r="273" spans="1:10" ht="18.75" x14ac:dyDescent="0.3">
      <c r="A273" s="19" t="s">
        <v>212</v>
      </c>
      <c r="B273" s="93"/>
      <c r="C273" s="93"/>
      <c r="D273" s="93"/>
      <c r="E273" s="93"/>
      <c r="F273" s="93"/>
      <c r="G273" s="93"/>
      <c r="H273" s="93"/>
      <c r="I273" s="93"/>
      <c r="J273" s="93"/>
    </row>
    <row r="274" spans="1:10" ht="33.75" x14ac:dyDescent="0.2">
      <c r="A274" s="93"/>
      <c r="B274" s="102" t="str">
        <f ca="1">Tournament!C3</f>
        <v>Butokuden</v>
      </c>
      <c r="C274" s="103"/>
      <c r="D274" s="103"/>
      <c r="E274" s="104"/>
      <c r="F274" s="3" t="s">
        <v>173</v>
      </c>
      <c r="G274" s="105" t="str">
        <f ca="1">Tournament!C5</f>
        <v>SFU</v>
      </c>
      <c r="H274" s="103"/>
      <c r="I274" s="103"/>
      <c r="J274" s="104"/>
    </row>
    <row r="276" spans="1:10" ht="23.25" x14ac:dyDescent="0.2">
      <c r="A276" s="93"/>
      <c r="B276" s="4"/>
      <c r="C276" s="5" t="s">
        <v>175</v>
      </c>
      <c r="D276" s="98" t="s">
        <v>176</v>
      </c>
      <c r="E276" s="99"/>
      <c r="F276" s="5" t="s">
        <v>177</v>
      </c>
      <c r="G276" s="98" t="s">
        <v>176</v>
      </c>
      <c r="H276" s="99"/>
      <c r="I276" s="5" t="s">
        <v>175</v>
      </c>
      <c r="J276" s="94" t="s">
        <v>178</v>
      </c>
    </row>
    <row r="277" spans="1:10" ht="25.5" x14ac:dyDescent="0.2">
      <c r="A277" s="93"/>
      <c r="B277" s="6" t="str">
        <f ca="1">HLOOKUP($B$274,'Team Data'!$A$1:$U$6,2,FALSE)</f>
        <v>V. Kuo</v>
      </c>
      <c r="C277" s="7"/>
      <c r="D277" s="7"/>
      <c r="E277" s="7"/>
      <c r="F277" s="8" t="s">
        <v>201</v>
      </c>
      <c r="G277" s="7"/>
      <c r="H277" s="7"/>
      <c r="I277" s="7"/>
      <c r="J277" s="9" t="str">
        <f ca="1">HLOOKUP($G$274,'Team Data'!$A$1:$U$6,2,FALSE)</f>
        <v>L. Wang</v>
      </c>
    </row>
    <row r="278" spans="1:10" ht="25.5" x14ac:dyDescent="0.2">
      <c r="A278" s="93"/>
      <c r="B278" s="6" t="str">
        <f ca="1">HLOOKUP($B$274,'Team Data'!$A$1:$U$6,3,FALSE)</f>
        <v>Y. Saito</v>
      </c>
      <c r="C278" s="7"/>
      <c r="D278" s="7"/>
      <c r="E278" s="7"/>
      <c r="F278" s="8" t="s">
        <v>201</v>
      </c>
      <c r="G278" s="7"/>
      <c r="H278" s="7"/>
      <c r="I278" s="7" t="s">
        <v>182</v>
      </c>
      <c r="J278" s="9" t="str">
        <f ca="1">HLOOKUP($G$274,'Team Data'!$A$1:$U$6,3,FALSE)</f>
        <v>C. Cheng</v>
      </c>
    </row>
    <row r="279" spans="1:10" ht="25.5" x14ac:dyDescent="0.2">
      <c r="A279" s="93"/>
      <c r="B279" s="6" t="str">
        <f ca="1">HLOOKUP($B$274,'Team Data'!$A$1:$U$6,4,FALSE)</f>
        <v>L. Gibbons</v>
      </c>
      <c r="C279" s="7"/>
      <c r="D279" s="7"/>
      <c r="E279" s="7" t="s">
        <v>179</v>
      </c>
      <c r="F279" s="8" t="str">
        <f>'Team Matches Results Tally'!F218</f>
        <v/>
      </c>
      <c r="G279" s="7"/>
      <c r="H279" s="7"/>
      <c r="I279" s="7"/>
      <c r="J279" s="9" t="str">
        <f ca="1">HLOOKUP($G$274,'Team Data'!$A$1:$U$6,4,FALSE)</f>
        <v>H. Schofield</v>
      </c>
    </row>
    <row r="280" spans="1:10" ht="25.5" x14ac:dyDescent="0.2">
      <c r="A280" s="93"/>
      <c r="B280" s="6" t="str">
        <f ca="1">HLOOKUP($B$274,'Team Data'!$A$1:$U$6,5,FALSE)</f>
        <v>M. Harigai</v>
      </c>
      <c r="C280" s="7"/>
      <c r="D280" s="7"/>
      <c r="E280" s="7" t="s">
        <v>179</v>
      </c>
      <c r="F280" s="8" t="str">
        <f>'Team Matches Results Tally'!F219</f>
        <v/>
      </c>
      <c r="G280" s="7"/>
      <c r="H280" s="7"/>
      <c r="I280" s="7"/>
      <c r="J280" s="9" t="str">
        <f ca="1">HLOOKUP($G$274,'Team Data'!$A$1:$U$6,5,FALSE)</f>
        <v>S. Ikoma</v>
      </c>
    </row>
    <row r="281" spans="1:10" ht="25.5" x14ac:dyDescent="0.2">
      <c r="A281" s="93"/>
      <c r="B281" s="6" t="str">
        <f ca="1">HLOOKUP($B$274,'Team Data'!$A$1:$U$6,6,FALSE)</f>
        <v>H. Nohara</v>
      </c>
      <c r="C281" s="7"/>
      <c r="D281" s="7"/>
      <c r="E281" s="7" t="s">
        <v>180</v>
      </c>
      <c r="F281" s="8" t="str">
        <f>'Team Matches Results Tally'!F220</f>
        <v>X</v>
      </c>
      <c r="G281" s="7" t="s">
        <v>194</v>
      </c>
      <c r="H281" s="7"/>
      <c r="I281" s="7" t="s">
        <v>182</v>
      </c>
      <c r="J281" s="9" t="str">
        <f ca="1">HLOOKUP($G$274,'Team Data'!$A$1:$U$6,6,FALSE)</f>
        <v>B. Hsu</v>
      </c>
    </row>
    <row r="282" spans="1:10" ht="14.25" customHeight="1" x14ac:dyDescent="0.2">
      <c r="A282" s="93"/>
      <c r="B282" s="100" t="s">
        <v>183</v>
      </c>
      <c r="C282" s="101"/>
      <c r="D282" s="101"/>
      <c r="E282" s="101"/>
      <c r="F282" s="101"/>
      <c r="G282" s="101"/>
      <c r="H282" s="101"/>
      <c r="I282" s="101"/>
      <c r="J282" s="101"/>
    </row>
    <row r="283" spans="1:10" ht="25.5" x14ac:dyDescent="0.2">
      <c r="A283" s="93"/>
      <c r="B283" s="6"/>
      <c r="C283" s="7"/>
      <c r="D283" s="7"/>
      <c r="E283" s="7"/>
      <c r="F283" s="8"/>
      <c r="G283" s="7"/>
      <c r="H283" s="7"/>
      <c r="I283" s="7"/>
      <c r="J283" s="10"/>
    </row>
    <row r="284" spans="1:10" ht="21" x14ac:dyDescent="0.35">
      <c r="A284" s="93"/>
      <c r="B284" s="11"/>
      <c r="C284" s="11"/>
      <c r="D284" s="11"/>
      <c r="E284" s="11"/>
      <c r="F284" s="12"/>
      <c r="G284" s="11"/>
      <c r="H284" s="11"/>
      <c r="I284" s="11"/>
      <c r="J284" s="11"/>
    </row>
    <row r="285" spans="1:10" s="27" customFormat="1" ht="21" x14ac:dyDescent="0.2">
      <c r="A285" s="93"/>
      <c r="B285" s="24" t="s">
        <v>184</v>
      </c>
      <c r="C285" s="25">
        <v>1</v>
      </c>
      <c r="D285" s="92"/>
      <c r="E285" s="92"/>
      <c r="F285" s="92"/>
      <c r="G285" s="92"/>
      <c r="H285" s="92"/>
      <c r="I285" s="26"/>
      <c r="J285" s="21" t="s">
        <v>184</v>
      </c>
    </row>
    <row r="286" spans="1:10" ht="21" x14ac:dyDescent="0.2">
      <c r="A286" s="93"/>
      <c r="B286" s="28" t="s">
        <v>185</v>
      </c>
      <c r="C286" s="14">
        <f>'Team Matches Results Tally'!C224</f>
        <v>2</v>
      </c>
      <c r="D286" s="93"/>
      <c r="E286" s="93"/>
      <c r="F286" s="93"/>
      <c r="G286" s="93"/>
      <c r="H286" s="93"/>
      <c r="I286" s="15">
        <f>'Team Matches Results Tally'!G224</f>
        <v>0</v>
      </c>
      <c r="J286" s="29" t="s">
        <v>186</v>
      </c>
    </row>
    <row r="287" spans="1:10" ht="21" x14ac:dyDescent="0.2">
      <c r="A287" s="93"/>
      <c r="B287" s="28" t="s">
        <v>187</v>
      </c>
      <c r="C287" s="14">
        <f>'Team Matches Results Tally'!D224</f>
        <v>3</v>
      </c>
      <c r="D287" s="93"/>
      <c r="E287" s="93"/>
      <c r="F287" s="93"/>
      <c r="G287" s="93"/>
      <c r="H287" s="93"/>
      <c r="I287" s="15">
        <f>'Team Matches Results Tally'!H224</f>
        <v>1</v>
      </c>
      <c r="J287" s="29" t="s">
        <v>188</v>
      </c>
    </row>
    <row r="290" spans="1:10" ht="18.75" x14ac:dyDescent="0.3">
      <c r="A290" s="19" t="s">
        <v>213</v>
      </c>
      <c r="B290" s="93"/>
      <c r="C290" s="93"/>
      <c r="D290" s="93"/>
      <c r="E290" s="93"/>
      <c r="F290" s="93"/>
      <c r="G290" s="93"/>
      <c r="H290" s="93"/>
      <c r="I290" s="93"/>
      <c r="J290" s="93"/>
    </row>
    <row r="291" spans="1:10" ht="33.75" x14ac:dyDescent="0.2">
      <c r="A291" s="93"/>
      <c r="B291" s="102" t="str">
        <f ca="1">Tournament!C7</f>
        <v>SEUSKF</v>
      </c>
      <c r="C291" s="103"/>
      <c r="D291" s="103"/>
      <c r="E291" s="104"/>
      <c r="F291" s="3" t="s">
        <v>173</v>
      </c>
      <c r="G291" s="105" t="str">
        <f ca="1">Tournament!C9</f>
        <v>SCKF</v>
      </c>
      <c r="H291" s="103"/>
      <c r="I291" s="103"/>
      <c r="J291" s="104"/>
    </row>
    <row r="293" spans="1:10" ht="23.25" x14ac:dyDescent="0.2">
      <c r="A293" s="93"/>
      <c r="B293" s="4"/>
      <c r="C293" s="5" t="s">
        <v>175</v>
      </c>
      <c r="D293" s="98" t="s">
        <v>176</v>
      </c>
      <c r="E293" s="99"/>
      <c r="F293" s="5" t="s">
        <v>177</v>
      </c>
      <c r="G293" s="98" t="s">
        <v>176</v>
      </c>
      <c r="H293" s="99"/>
      <c r="I293" s="5" t="s">
        <v>175</v>
      </c>
      <c r="J293" s="94" t="s">
        <v>178</v>
      </c>
    </row>
    <row r="294" spans="1:10" ht="25.5" x14ac:dyDescent="0.2">
      <c r="A294" s="93"/>
      <c r="B294" s="6" t="str">
        <f ca="1">HLOOKUP($B$291,'Team Data'!$A$1:$U$6,2,FALSE)</f>
        <v>C. Ku</v>
      </c>
      <c r="C294" s="7"/>
      <c r="D294" s="7" t="s">
        <v>179</v>
      </c>
      <c r="E294" s="7"/>
      <c r="F294" s="8" t="str">
        <f>'Team Matches Results Tally'!F229</f>
        <v/>
      </c>
      <c r="G294" s="7"/>
      <c r="H294" s="7"/>
      <c r="I294" s="7"/>
      <c r="J294" s="9" t="str">
        <f ca="1">HLOOKUP($G$291,'Team Data'!$A$1:$U$6,2,FALSE)</f>
        <v>Y. Kil</v>
      </c>
    </row>
    <row r="295" spans="1:10" ht="25.5" x14ac:dyDescent="0.2">
      <c r="A295" s="93"/>
      <c r="B295" s="6" t="str">
        <f ca="1">HLOOKUP($B$291,'Team Data'!$A$1:$U$6,3,FALSE)</f>
        <v>T. Canada</v>
      </c>
      <c r="C295" s="7"/>
      <c r="D295" s="7"/>
      <c r="E295" s="7"/>
      <c r="F295" s="8" t="str">
        <f>'Team Matches Results Tally'!F230</f>
        <v/>
      </c>
      <c r="G295" s="7" t="s">
        <v>190</v>
      </c>
      <c r="H295" s="7" t="s">
        <v>192</v>
      </c>
      <c r="I295" s="7"/>
      <c r="J295" s="9" t="str">
        <f ca="1">HLOOKUP($G$291,'Team Data'!$A$1:$U$6,3,FALSE)</f>
        <v>C. Tada</v>
      </c>
    </row>
    <row r="296" spans="1:10" ht="25.5" x14ac:dyDescent="0.2">
      <c r="A296" s="93"/>
      <c r="B296" s="6" t="s">
        <v>78</v>
      </c>
      <c r="C296" s="7"/>
      <c r="D296" s="7"/>
      <c r="E296" s="7"/>
      <c r="F296" s="8" t="s">
        <v>181</v>
      </c>
      <c r="G296" s="7"/>
      <c r="H296" s="7"/>
      <c r="I296" s="7"/>
      <c r="J296" s="9" t="str">
        <f ca="1">HLOOKUP($G$291,'Team Data'!$A$1:$U$6,4,FALSE)</f>
        <v>E. Kim</v>
      </c>
    </row>
    <row r="297" spans="1:10" ht="25.5" x14ac:dyDescent="0.2">
      <c r="A297" s="93"/>
      <c r="B297" s="6" t="s">
        <v>95</v>
      </c>
      <c r="C297" s="7"/>
      <c r="D297" s="7"/>
      <c r="E297" s="7"/>
      <c r="F297" s="8" t="s">
        <v>181</v>
      </c>
      <c r="G297" s="7"/>
      <c r="H297" s="7"/>
      <c r="I297" s="7"/>
      <c r="J297" s="9" t="str">
        <f ca="1">HLOOKUP($G$291,'Team Data'!$A$1:$U$6,5,FALSE)</f>
        <v>C. Yoon</v>
      </c>
    </row>
    <row r="298" spans="1:10" ht="25.5" x14ac:dyDescent="0.2">
      <c r="A298" s="93"/>
      <c r="B298" s="6" t="s">
        <v>61</v>
      </c>
      <c r="C298" s="7"/>
      <c r="D298" s="7"/>
      <c r="E298" s="7"/>
      <c r="F298" s="8" t="s">
        <v>181</v>
      </c>
      <c r="G298" s="7"/>
      <c r="H298" s="7"/>
      <c r="I298" s="7"/>
      <c r="J298" s="9" t="str">
        <f ca="1">HLOOKUP($G$291,'Team Data'!$A$1:$U$6,6,FALSE)</f>
        <v>N. Sano</v>
      </c>
    </row>
    <row r="299" spans="1:10" ht="14.25" customHeight="1" x14ac:dyDescent="0.2">
      <c r="A299" s="93"/>
      <c r="B299" s="100" t="s">
        <v>183</v>
      </c>
      <c r="C299" s="101"/>
      <c r="D299" s="101"/>
      <c r="E299" s="101"/>
      <c r="F299" s="101"/>
      <c r="G299" s="101"/>
      <c r="H299" s="101"/>
      <c r="I299" s="101"/>
      <c r="J299" s="101"/>
    </row>
    <row r="300" spans="1:10" ht="25.5" x14ac:dyDescent="0.2">
      <c r="A300" s="93"/>
      <c r="B300" s="6"/>
      <c r="C300" s="7"/>
      <c r="D300" s="7"/>
      <c r="E300" s="7"/>
      <c r="F300" s="8"/>
      <c r="G300" s="7"/>
      <c r="H300" s="7"/>
      <c r="I300" s="7"/>
      <c r="J300" s="10"/>
    </row>
    <row r="301" spans="1:10" ht="21" x14ac:dyDescent="0.35">
      <c r="A301" s="93"/>
      <c r="B301" s="11"/>
      <c r="C301" s="11"/>
      <c r="D301" s="11"/>
      <c r="E301" s="11"/>
      <c r="F301" s="12"/>
      <c r="G301" s="11"/>
      <c r="H301" s="11"/>
      <c r="I301" s="11"/>
      <c r="J301" s="11"/>
    </row>
    <row r="302" spans="1:10" s="27" customFormat="1" ht="21" x14ac:dyDescent="0.2">
      <c r="A302" s="93"/>
      <c r="B302" s="24" t="s">
        <v>184</v>
      </c>
      <c r="C302" s="25"/>
      <c r="D302" s="92"/>
      <c r="E302" s="92"/>
      <c r="F302" s="92"/>
      <c r="G302" s="92"/>
      <c r="H302" s="92"/>
      <c r="I302" s="26">
        <v>1</v>
      </c>
      <c r="J302" s="21" t="s">
        <v>184</v>
      </c>
    </row>
    <row r="303" spans="1:10" ht="21" x14ac:dyDescent="0.2">
      <c r="A303" s="93"/>
      <c r="B303" s="28" t="s">
        <v>185</v>
      </c>
      <c r="C303" s="14">
        <f>'Team Matches Results Tally'!C237</f>
        <v>1</v>
      </c>
      <c r="D303" s="93"/>
      <c r="E303" s="93"/>
      <c r="F303" s="93"/>
      <c r="G303" s="93"/>
      <c r="H303" s="93"/>
      <c r="I303" s="15">
        <f>'Team Matches Results Tally'!G237</f>
        <v>1</v>
      </c>
      <c r="J303" s="29" t="s">
        <v>186</v>
      </c>
    </row>
    <row r="304" spans="1:10" ht="21" x14ac:dyDescent="0.2">
      <c r="A304" s="93"/>
      <c r="B304" s="28" t="s">
        <v>187</v>
      </c>
      <c r="C304" s="14">
        <f>'Team Matches Results Tally'!D237</f>
        <v>1</v>
      </c>
      <c r="D304" s="93"/>
      <c r="E304" s="93"/>
      <c r="F304" s="93"/>
      <c r="G304" s="93"/>
      <c r="H304" s="93"/>
      <c r="I304" s="15">
        <f>'Team Matches Results Tally'!H237</f>
        <v>2</v>
      </c>
      <c r="J304" s="29" t="s">
        <v>188</v>
      </c>
    </row>
    <row r="307" spans="1:10" ht="18.75" x14ac:dyDescent="0.3">
      <c r="A307" s="19" t="s">
        <v>214</v>
      </c>
      <c r="B307" s="93"/>
      <c r="C307" s="93"/>
      <c r="D307" s="93"/>
      <c r="E307" s="93"/>
      <c r="F307" s="93"/>
      <c r="G307" s="93"/>
      <c r="H307" s="93"/>
      <c r="I307" s="93"/>
      <c r="J307" s="93"/>
    </row>
    <row r="308" spans="1:10" ht="33.75" x14ac:dyDescent="0.2">
      <c r="A308" s="93"/>
      <c r="B308" s="102" t="str">
        <f ca="1">Tournament!C12</f>
        <v>PNKF-1</v>
      </c>
      <c r="C308" s="103"/>
      <c r="D308" s="103"/>
      <c r="E308" s="104"/>
      <c r="F308" s="3" t="s">
        <v>173</v>
      </c>
      <c r="G308" s="105" t="str">
        <f ca="1">Tournament!C14</f>
        <v>Mexico</v>
      </c>
      <c r="H308" s="103"/>
      <c r="I308" s="103"/>
      <c r="J308" s="104"/>
    </row>
    <row r="310" spans="1:10" ht="23.25" x14ac:dyDescent="0.2">
      <c r="A310" s="93"/>
      <c r="B310" s="4"/>
      <c r="C310" s="5" t="s">
        <v>175</v>
      </c>
      <c r="D310" s="98" t="s">
        <v>176</v>
      </c>
      <c r="E310" s="99"/>
      <c r="F310" s="5" t="s">
        <v>177</v>
      </c>
      <c r="G310" s="98" t="s">
        <v>176</v>
      </c>
      <c r="H310" s="99"/>
      <c r="I310" s="5" t="s">
        <v>175</v>
      </c>
      <c r="J310" s="94" t="s">
        <v>178</v>
      </c>
    </row>
    <row r="311" spans="1:10" ht="25.5" x14ac:dyDescent="0.2">
      <c r="A311" s="93"/>
      <c r="B311" s="6" t="str">
        <f ca="1">HLOOKUP($B$308,'Team Data'!$A$1:$U$6,2,FALSE)</f>
        <v>A. Kikkawa</v>
      </c>
      <c r="C311" s="7"/>
      <c r="D311" s="7"/>
      <c r="E311" s="7"/>
      <c r="F311" s="8" t="s">
        <v>181</v>
      </c>
      <c r="G311" s="7"/>
      <c r="H311" s="7"/>
      <c r="I311" s="7"/>
      <c r="J311" s="9" t="str">
        <f ca="1">HLOOKUP($G$308,'Team Data'!$A$1:$U$6,2,FALSE)</f>
        <v>M. Iwakabe</v>
      </c>
    </row>
    <row r="312" spans="1:10" ht="25.5" x14ac:dyDescent="0.2">
      <c r="A312" s="93"/>
      <c r="B312" s="6" t="str">
        <f ca="1">HLOOKUP($B$308,'Team Data'!$A$1:$U$6,3,FALSE)</f>
        <v>J. Chen</v>
      </c>
      <c r="C312" s="7" t="s">
        <v>182</v>
      </c>
      <c r="D312" s="7" t="s">
        <v>179</v>
      </c>
      <c r="E312" s="7" t="s">
        <v>180</v>
      </c>
      <c r="F312" s="8"/>
      <c r="G312" s="7" t="s">
        <v>192</v>
      </c>
      <c r="H312" s="7"/>
      <c r="I312" s="7"/>
      <c r="J312" s="9" t="str">
        <f ca="1">HLOOKUP($G$308,'Team Data'!$A$1:$U$6,3,FALSE)</f>
        <v>V. Le</v>
      </c>
    </row>
    <row r="313" spans="1:10" ht="25.5" x14ac:dyDescent="0.2">
      <c r="A313" s="93"/>
      <c r="B313" s="6" t="str">
        <f ca="1">HLOOKUP($B$308,'Team Data'!$A$1:$U$6,4,FALSE)</f>
        <v>N. Grimes</v>
      </c>
      <c r="C313" s="7"/>
      <c r="D313" s="7"/>
      <c r="E313" s="7"/>
      <c r="F313" s="8" t="str">
        <f>'Team Matches Results Tally'!F244</f>
        <v/>
      </c>
      <c r="G313" s="7" t="s">
        <v>179</v>
      </c>
      <c r="H313" s="7"/>
      <c r="I313" s="7"/>
      <c r="J313" s="9" t="str">
        <f ca="1">HLOOKUP($G$308,'Team Data'!$A$1:$U$6,4,FALSE)</f>
        <v>E. Tam</v>
      </c>
    </row>
    <row r="314" spans="1:10" ht="25.5" x14ac:dyDescent="0.2">
      <c r="A314" s="93"/>
      <c r="B314" s="6" t="str">
        <f ca="1">HLOOKUP($B$308,'Team Data'!$A$1:$U$6,5,FALSE)</f>
        <v>J. Frazier-Day</v>
      </c>
      <c r="C314" s="7"/>
      <c r="D314" s="7"/>
      <c r="E314" s="7"/>
      <c r="F314" s="8" t="s">
        <v>181</v>
      </c>
      <c r="G314" s="7"/>
      <c r="H314" s="7"/>
      <c r="I314" s="7"/>
      <c r="J314" s="9" t="s">
        <v>215</v>
      </c>
    </row>
    <row r="315" spans="1:10" ht="25.5" x14ac:dyDescent="0.2">
      <c r="A315" s="93"/>
      <c r="B315" s="6" t="str">
        <f ca="1">HLOOKUP($B$308,'Team Data'!$A$1:$U$6,6,FALSE)</f>
        <v>A. Takado</v>
      </c>
      <c r="C315" s="7"/>
      <c r="D315" s="7"/>
      <c r="E315" s="7"/>
      <c r="F315" s="8" t="s">
        <v>181</v>
      </c>
      <c r="G315" s="7"/>
      <c r="H315" s="7"/>
      <c r="I315" s="7" t="s">
        <v>182</v>
      </c>
      <c r="J315" s="9" t="s">
        <v>216</v>
      </c>
    </row>
    <row r="316" spans="1:10" ht="14.25" customHeight="1" x14ac:dyDescent="0.2">
      <c r="A316" s="93"/>
      <c r="B316" s="100" t="s">
        <v>183</v>
      </c>
      <c r="C316" s="101"/>
      <c r="D316" s="101"/>
      <c r="E316" s="101"/>
      <c r="F316" s="101"/>
      <c r="G316" s="101"/>
      <c r="H316" s="101"/>
      <c r="I316" s="101"/>
      <c r="J316" s="101"/>
    </row>
    <row r="317" spans="1:10" ht="25.5" x14ac:dyDescent="0.2">
      <c r="A317" s="93"/>
      <c r="B317" s="6" t="s">
        <v>91</v>
      </c>
      <c r="C317" s="7"/>
      <c r="D317" s="7"/>
      <c r="E317" s="7" t="s">
        <v>179</v>
      </c>
      <c r="F317" s="8"/>
      <c r="G317" s="7"/>
      <c r="H317" s="7"/>
      <c r="I317" s="7" t="s">
        <v>182</v>
      </c>
      <c r="J317" s="10" t="s">
        <v>89</v>
      </c>
    </row>
    <row r="318" spans="1:10" ht="21" x14ac:dyDescent="0.35">
      <c r="A318" s="93"/>
      <c r="B318" s="11"/>
      <c r="C318" s="11"/>
      <c r="D318" s="11"/>
      <c r="E318" s="11"/>
      <c r="F318" s="12"/>
      <c r="G318" s="11"/>
      <c r="H318" s="11"/>
      <c r="I318" s="11"/>
      <c r="J318" s="11"/>
    </row>
    <row r="319" spans="1:10" s="27" customFormat="1" ht="21" x14ac:dyDescent="0.2">
      <c r="A319" s="93"/>
      <c r="B319" s="24" t="s">
        <v>184</v>
      </c>
      <c r="C319" s="25">
        <v>1</v>
      </c>
      <c r="D319" s="92"/>
      <c r="E319" s="92"/>
      <c r="F319" s="92"/>
      <c r="G319" s="92"/>
      <c r="H319" s="92"/>
      <c r="I319" s="26"/>
      <c r="J319" s="21" t="s">
        <v>184</v>
      </c>
    </row>
    <row r="320" spans="1:10" ht="21" x14ac:dyDescent="0.2">
      <c r="A320" s="93"/>
      <c r="B320" s="28" t="s">
        <v>185</v>
      </c>
      <c r="C320" s="14">
        <f>'Team Matches Results Tally'!C250</f>
        <v>1</v>
      </c>
      <c r="D320" s="93"/>
      <c r="E320" s="93"/>
      <c r="F320" s="93"/>
      <c r="G320" s="93"/>
      <c r="H320" s="93"/>
      <c r="I320" s="15">
        <f>'Team Matches Results Tally'!G250</f>
        <v>1</v>
      </c>
      <c r="J320" s="29" t="s">
        <v>186</v>
      </c>
    </row>
    <row r="321" spans="1:10" ht="21" x14ac:dyDescent="0.2">
      <c r="A321" s="93"/>
      <c r="B321" s="28" t="s">
        <v>187</v>
      </c>
      <c r="C321" s="14">
        <f>'Team Matches Results Tally'!D250</f>
        <v>2</v>
      </c>
      <c r="D321" s="93"/>
      <c r="E321" s="93"/>
      <c r="F321" s="93"/>
      <c r="G321" s="93"/>
      <c r="H321" s="93"/>
      <c r="I321" s="15">
        <f>'Team Matches Results Tally'!H250</f>
        <v>2</v>
      </c>
      <c r="J321" s="29" t="s">
        <v>188</v>
      </c>
    </row>
    <row r="322" spans="1:10" ht="14.25" customHeight="1" x14ac:dyDescent="0.2">
      <c r="A322" s="93"/>
      <c r="B322" s="93"/>
      <c r="C322" s="93"/>
      <c r="D322" s="93"/>
      <c r="E322" s="93"/>
      <c r="F322" s="93"/>
      <c r="G322" s="93"/>
      <c r="H322" s="93"/>
      <c r="I322" s="93"/>
      <c r="J322" s="93"/>
    </row>
    <row r="323" spans="1:10" ht="14.25" customHeight="1" x14ac:dyDescent="0.2">
      <c r="A323" s="93"/>
      <c r="B323" s="93"/>
      <c r="C323" s="93"/>
      <c r="D323" s="93"/>
      <c r="E323" s="93"/>
      <c r="F323" s="93"/>
      <c r="G323" s="93"/>
      <c r="H323" s="93"/>
      <c r="I323" s="93"/>
      <c r="J323" s="93"/>
    </row>
    <row r="324" spans="1:10" ht="14.25" customHeight="1" x14ac:dyDescent="0.3">
      <c r="A324" s="19" t="s">
        <v>217</v>
      </c>
      <c r="B324" s="93"/>
      <c r="C324" s="93"/>
      <c r="D324" s="93"/>
      <c r="E324" s="93"/>
      <c r="F324" s="93"/>
      <c r="G324" s="93"/>
      <c r="H324" s="93"/>
      <c r="I324" s="93"/>
      <c r="J324" s="93"/>
    </row>
    <row r="325" spans="1:10" s="27" customFormat="1" ht="33.75" x14ac:dyDescent="0.2">
      <c r="A325" s="93"/>
      <c r="B325" s="102" t="str">
        <f ca="1">Tournament!C16</f>
        <v>HKF</v>
      </c>
      <c r="C325" s="103"/>
      <c r="D325" s="103"/>
      <c r="E325" s="104"/>
      <c r="F325" s="3" t="s">
        <v>173</v>
      </c>
      <c r="G325" s="105" t="str">
        <f ca="1">Tournament!C18</f>
        <v>SWKIF-1</v>
      </c>
      <c r="H325" s="103"/>
      <c r="I325" s="103"/>
      <c r="J325" s="104"/>
    </row>
    <row r="326" spans="1:10" s="27" customFormat="1" ht="14.25" customHeight="1" x14ac:dyDescent="0.2">
      <c r="A326" s="93"/>
      <c r="B326" s="93"/>
      <c r="C326" s="93"/>
      <c r="D326" s="93"/>
      <c r="E326" s="93"/>
      <c r="F326" s="93"/>
      <c r="G326" s="93"/>
      <c r="H326" s="93"/>
      <c r="I326" s="93"/>
      <c r="J326" s="93"/>
    </row>
    <row r="327" spans="1:10" s="27" customFormat="1" ht="23.25" x14ac:dyDescent="0.2">
      <c r="A327" s="93"/>
      <c r="B327" s="4"/>
      <c r="C327" s="5" t="s">
        <v>175</v>
      </c>
      <c r="D327" s="98" t="s">
        <v>176</v>
      </c>
      <c r="E327" s="99"/>
      <c r="F327" s="5" t="s">
        <v>177</v>
      </c>
      <c r="G327" s="98" t="s">
        <v>176</v>
      </c>
      <c r="H327" s="99"/>
      <c r="I327" s="5" t="s">
        <v>175</v>
      </c>
      <c r="J327" s="94" t="s">
        <v>178</v>
      </c>
    </row>
    <row r="328" spans="1:10" s="27" customFormat="1" ht="25.5" x14ac:dyDescent="0.2">
      <c r="A328" s="93"/>
      <c r="B328" s="6" t="s">
        <v>38</v>
      </c>
      <c r="C328" s="7"/>
      <c r="D328" s="7"/>
      <c r="E328" s="7"/>
      <c r="F328" s="8" t="str">
        <f>'Team Matches Results Tally'!F255</f>
        <v/>
      </c>
      <c r="G328" s="7" t="s">
        <v>179</v>
      </c>
      <c r="H328" s="7"/>
      <c r="I328" s="7"/>
      <c r="J328" s="9" t="str">
        <f ca="1">HLOOKUP($G$325,'Team Data'!$A$1:$U$6,2,FALSE)</f>
        <v>H. Dang</v>
      </c>
    </row>
    <row r="329" spans="1:10" s="27" customFormat="1" ht="25.5" x14ac:dyDescent="0.2">
      <c r="A329" s="93"/>
      <c r="B329" s="6" t="s">
        <v>21</v>
      </c>
      <c r="C329" s="7"/>
      <c r="D329" s="7"/>
      <c r="E329" s="7"/>
      <c r="F329" s="8" t="s">
        <v>181</v>
      </c>
      <c r="G329" s="7"/>
      <c r="H329" s="7"/>
      <c r="I329" s="7"/>
      <c r="J329" s="9" t="str">
        <f ca="1">HLOOKUP($G$325,'Team Data'!$A$1:$U$6,3,FALSE)</f>
        <v>S. Mizukami</v>
      </c>
    </row>
    <row r="330" spans="1:10" s="27" customFormat="1" ht="25.5" x14ac:dyDescent="0.2">
      <c r="A330" s="93"/>
      <c r="B330" s="6" t="str">
        <f ca="1">HLOOKUP($B$325,'Team Data'!$A$1:$U$6,4,FALSE)</f>
        <v>R. Ono</v>
      </c>
      <c r="C330" s="7"/>
      <c r="D330" s="7"/>
      <c r="E330" s="7"/>
      <c r="F330" s="8" t="s">
        <v>181</v>
      </c>
      <c r="G330" s="7"/>
      <c r="H330" s="7"/>
      <c r="I330" s="7"/>
      <c r="J330" s="9" t="str">
        <f ca="1">HLOOKUP($G$325,'Team Data'!$A$1:$U$6,4,FALSE)</f>
        <v>A. Darrah</v>
      </c>
    </row>
    <row r="331" spans="1:10" s="27" customFormat="1" ht="25.5" x14ac:dyDescent="0.2">
      <c r="A331" s="93"/>
      <c r="B331" s="6" t="str">
        <f ca="1">HLOOKUP($B$325,'Team Data'!$A$1:$U$6,5,FALSE)</f>
        <v>M. Watanabe</v>
      </c>
      <c r="C331" s="7"/>
      <c r="D331" s="7"/>
      <c r="E331" s="7"/>
      <c r="F331" s="8" t="s">
        <v>181</v>
      </c>
      <c r="G331" s="7"/>
      <c r="H331" s="7"/>
      <c r="I331" s="7"/>
      <c r="J331" s="9" t="str">
        <f ca="1">HLOOKUP($G$325,'Team Data'!$A$1:$U$6,5,FALSE)</f>
        <v>A. Premprajaks</v>
      </c>
    </row>
    <row r="332" spans="1:10" s="27" customFormat="1" ht="25.5" x14ac:dyDescent="0.2">
      <c r="A332" s="93"/>
      <c r="B332" s="6" t="str">
        <f ca="1">HLOOKUP($B$325,'Team Data'!$A$1:$U$6,6,FALSE)</f>
        <v>N. Yoshida</v>
      </c>
      <c r="C332" s="7"/>
      <c r="D332" s="7"/>
      <c r="E332" s="7"/>
      <c r="F332" s="8" t="s">
        <v>181</v>
      </c>
      <c r="G332" s="7"/>
      <c r="H332" s="7"/>
      <c r="I332" s="7"/>
      <c r="J332" s="9" t="str">
        <f ca="1">HLOOKUP($G$325,'Team Data'!$A$1:$U$6,6,FALSE)</f>
        <v>S. Sugimoto</v>
      </c>
    </row>
    <row r="333" spans="1:10" s="27" customFormat="1" ht="14.25" customHeight="1" x14ac:dyDescent="0.2">
      <c r="A333" s="93"/>
      <c r="B333" s="100" t="s">
        <v>183</v>
      </c>
      <c r="C333" s="101"/>
      <c r="D333" s="101"/>
      <c r="E333" s="101"/>
      <c r="F333" s="101"/>
      <c r="G333" s="101"/>
      <c r="H333" s="101"/>
      <c r="I333" s="101"/>
      <c r="J333" s="101"/>
    </row>
    <row r="334" spans="1:10" s="27" customFormat="1" ht="25.5" x14ac:dyDescent="0.2">
      <c r="A334" s="93"/>
      <c r="B334" s="6"/>
      <c r="C334" s="7"/>
      <c r="D334" s="7"/>
      <c r="E334" s="7"/>
      <c r="F334" s="8"/>
      <c r="G334" s="7"/>
      <c r="H334" s="7"/>
      <c r="I334" s="7"/>
      <c r="J334" s="10"/>
    </row>
    <row r="335" spans="1:10" ht="14.25" customHeight="1" x14ac:dyDescent="0.35">
      <c r="A335" s="93"/>
      <c r="B335" s="11"/>
      <c r="C335" s="11"/>
      <c r="D335" s="11"/>
      <c r="E335" s="11"/>
      <c r="F335" s="12"/>
      <c r="G335" s="11"/>
      <c r="H335" s="11"/>
      <c r="I335" s="11"/>
      <c r="J335" s="11"/>
    </row>
    <row r="336" spans="1:10" s="27" customFormat="1" ht="21" x14ac:dyDescent="0.2">
      <c r="A336" s="93"/>
      <c r="B336" s="24" t="s">
        <v>184</v>
      </c>
      <c r="C336" s="25"/>
      <c r="D336" s="92"/>
      <c r="E336" s="92"/>
      <c r="F336" s="92"/>
      <c r="G336" s="92"/>
      <c r="H336" s="92"/>
      <c r="I336" s="26">
        <v>1</v>
      </c>
      <c r="J336" s="21" t="s">
        <v>184</v>
      </c>
    </row>
    <row r="337" spans="1:10" s="27" customFormat="1" ht="21" x14ac:dyDescent="0.2">
      <c r="A337" s="93"/>
      <c r="B337" s="28" t="s">
        <v>185</v>
      </c>
      <c r="C337" s="14">
        <f>'Team Matches Results Tally'!C263</f>
        <v>0</v>
      </c>
      <c r="D337" s="93"/>
      <c r="E337" s="93"/>
      <c r="F337" s="93"/>
      <c r="G337" s="93"/>
      <c r="H337" s="93"/>
      <c r="I337" s="15">
        <f>'Team Matches Results Tally'!G263</f>
        <v>1</v>
      </c>
      <c r="J337" s="29" t="s">
        <v>186</v>
      </c>
    </row>
    <row r="338" spans="1:10" s="27" customFormat="1" ht="21" x14ac:dyDescent="0.2">
      <c r="A338" s="93"/>
      <c r="B338" s="28" t="s">
        <v>187</v>
      </c>
      <c r="C338" s="14">
        <f>'Team Matches Results Tally'!D263</f>
        <v>0</v>
      </c>
      <c r="D338" s="93"/>
      <c r="E338" s="93"/>
      <c r="F338" s="93"/>
      <c r="G338" s="93"/>
      <c r="H338" s="93"/>
      <c r="I338" s="15">
        <f>'Team Matches Results Tally'!H263</f>
        <v>1</v>
      </c>
      <c r="J338" s="29" t="s">
        <v>188</v>
      </c>
    </row>
    <row r="339" spans="1:10" ht="14.25" customHeight="1" x14ac:dyDescent="0.2">
      <c r="A339" s="93"/>
      <c r="B339" s="93"/>
      <c r="C339" s="93"/>
      <c r="D339" s="93"/>
      <c r="E339" s="93"/>
      <c r="F339" s="93"/>
      <c r="G339" s="93"/>
      <c r="H339" s="93"/>
      <c r="I339" s="93"/>
      <c r="J339" s="93"/>
    </row>
    <row r="340" spans="1:10" ht="14.25" customHeight="1" x14ac:dyDescent="0.2">
      <c r="A340" s="93"/>
      <c r="B340" s="93"/>
      <c r="C340" s="93"/>
      <c r="D340" s="93"/>
      <c r="E340" s="93"/>
      <c r="F340" s="93"/>
      <c r="G340" s="93"/>
      <c r="H340" s="93"/>
      <c r="I340" s="93"/>
      <c r="J340" s="93"/>
    </row>
    <row r="341" spans="1:10" ht="14.25" customHeight="1" x14ac:dyDescent="0.3">
      <c r="A341" s="19" t="s">
        <v>218</v>
      </c>
      <c r="B341" s="93"/>
      <c r="C341" s="93"/>
      <c r="D341" s="93"/>
      <c r="E341" s="93"/>
      <c r="F341" s="93"/>
      <c r="G341" s="93"/>
      <c r="H341" s="93"/>
      <c r="I341" s="93"/>
      <c r="J341" s="93"/>
    </row>
    <row r="342" spans="1:10" s="27" customFormat="1" ht="33.75" x14ac:dyDescent="0.2">
      <c r="A342" s="93"/>
      <c r="B342" s="102" t="str">
        <f ca="1">Tournament!E4</f>
        <v>Butokuden</v>
      </c>
      <c r="C342" s="103"/>
      <c r="D342" s="103"/>
      <c r="E342" s="104"/>
      <c r="F342" s="3" t="s">
        <v>173</v>
      </c>
      <c r="G342" s="105" t="str">
        <f ca="1">Tournament!E8</f>
        <v>SCKF</v>
      </c>
      <c r="H342" s="103"/>
      <c r="I342" s="103"/>
      <c r="J342" s="104"/>
    </row>
    <row r="343" spans="1:10" s="27" customFormat="1" ht="14.25" customHeight="1" x14ac:dyDescent="0.2">
      <c r="A343" s="93"/>
      <c r="B343" s="93"/>
      <c r="C343" s="93"/>
      <c r="D343" s="93"/>
      <c r="E343" s="93"/>
      <c r="F343" s="93"/>
      <c r="G343" s="93"/>
      <c r="H343" s="93"/>
      <c r="I343" s="93"/>
      <c r="J343" s="93"/>
    </row>
    <row r="344" spans="1:10" s="27" customFormat="1" ht="23.25" x14ac:dyDescent="0.2">
      <c r="A344" s="93"/>
      <c r="B344" s="4"/>
      <c r="C344" s="5" t="s">
        <v>175</v>
      </c>
      <c r="D344" s="98" t="s">
        <v>176</v>
      </c>
      <c r="E344" s="99"/>
      <c r="F344" s="5" t="s">
        <v>177</v>
      </c>
      <c r="G344" s="98" t="s">
        <v>176</v>
      </c>
      <c r="H344" s="99"/>
      <c r="I344" s="5" t="s">
        <v>175</v>
      </c>
      <c r="J344" s="94" t="s">
        <v>178</v>
      </c>
    </row>
    <row r="345" spans="1:10" s="27" customFormat="1" ht="25.5" x14ac:dyDescent="0.2">
      <c r="A345" s="93"/>
      <c r="B345" s="6" t="str">
        <f ca="1">HLOOKUP($B$342,'Team Data'!$A$1:$U$6,2,FALSE)</f>
        <v>V. Kuo</v>
      </c>
      <c r="C345" s="7"/>
      <c r="D345" s="7"/>
      <c r="E345" s="7"/>
      <c r="F345" s="8" t="s">
        <v>181</v>
      </c>
      <c r="G345" s="7"/>
      <c r="H345" s="7"/>
      <c r="I345" s="7"/>
      <c r="J345" s="9" t="str">
        <f ca="1">HLOOKUP($G$342,'Team Data'!$A$1:$U$6,2,FALSE)</f>
        <v>Y. Kil</v>
      </c>
    </row>
    <row r="346" spans="1:10" s="27" customFormat="1" ht="25.5" x14ac:dyDescent="0.2">
      <c r="A346" s="93"/>
      <c r="B346" s="6" t="str">
        <f ca="1">HLOOKUP($B$342,'Team Data'!$A$1:$U$6,3,FALSE)</f>
        <v>Y. Saito</v>
      </c>
      <c r="C346" s="7"/>
      <c r="D346" s="7"/>
      <c r="E346" s="7"/>
      <c r="F346" s="8" t="s">
        <v>181</v>
      </c>
      <c r="G346" s="7"/>
      <c r="H346" s="7"/>
      <c r="I346" s="7"/>
      <c r="J346" s="97" t="s">
        <v>60</v>
      </c>
    </row>
    <row r="347" spans="1:10" s="27" customFormat="1" ht="25.5" x14ac:dyDescent="0.2">
      <c r="A347" s="93"/>
      <c r="B347" s="6" t="str">
        <f ca="1">HLOOKUP($B$342,'Team Data'!$A$1:$U$6,4,FALSE)</f>
        <v>L. Gibbons</v>
      </c>
      <c r="C347" s="7"/>
      <c r="D347" s="7"/>
      <c r="E347" s="7"/>
      <c r="F347" s="8" t="str">
        <f>'Team Matches Results Tally'!F270</f>
        <v/>
      </c>
      <c r="G347" s="7" t="s">
        <v>194</v>
      </c>
      <c r="H347" s="7"/>
      <c r="I347" s="7"/>
      <c r="J347" s="9" t="str">
        <f ca="1">HLOOKUP($G$342,'Team Data'!$A$1:$U$6,3,FALSE)</f>
        <v>C. Tada</v>
      </c>
    </row>
    <row r="348" spans="1:10" s="27" customFormat="1" ht="25.5" x14ac:dyDescent="0.2">
      <c r="A348" s="93"/>
      <c r="B348" s="6" t="str">
        <f ca="1">HLOOKUP($B$342,'Team Data'!$A$1:$U$6,5,FALSE)</f>
        <v>M. Harigai</v>
      </c>
      <c r="C348" s="7"/>
      <c r="D348" s="7" t="s">
        <v>179</v>
      </c>
      <c r="E348" s="7"/>
      <c r="F348" s="8" t="str">
        <f>'Team Matches Results Tally'!F271</f>
        <v/>
      </c>
      <c r="G348" s="7"/>
      <c r="H348" s="7"/>
      <c r="I348" s="7"/>
      <c r="J348" s="9" t="str">
        <f ca="1">HLOOKUP($G$342,'Team Data'!$A$1:$U$6,5,FALSE)</f>
        <v>C. Yoon</v>
      </c>
    </row>
    <row r="349" spans="1:10" s="27" customFormat="1" ht="25.5" x14ac:dyDescent="0.2">
      <c r="A349" s="93"/>
      <c r="B349" s="6" t="str">
        <f ca="1">HLOOKUP($B$342,'Team Data'!$A$1:$U$6,6,FALSE)</f>
        <v>H. Nohara</v>
      </c>
      <c r="C349" s="7"/>
      <c r="D349" s="7"/>
      <c r="E349" s="7"/>
      <c r="F349" s="8" t="s">
        <v>181</v>
      </c>
      <c r="G349" s="7"/>
      <c r="H349" s="7"/>
      <c r="I349" s="7"/>
      <c r="J349" s="9" t="str">
        <f ca="1">HLOOKUP($G$342,'Team Data'!$A$1:$U$6,6,FALSE)</f>
        <v>N. Sano</v>
      </c>
    </row>
    <row r="350" spans="1:10" s="27" customFormat="1" ht="14.25" customHeight="1" x14ac:dyDescent="0.2">
      <c r="A350" s="93"/>
      <c r="B350" s="100" t="s">
        <v>183</v>
      </c>
      <c r="C350" s="101"/>
      <c r="D350" s="101"/>
      <c r="E350" s="101"/>
      <c r="F350" s="101"/>
      <c r="G350" s="101"/>
      <c r="H350" s="101"/>
      <c r="I350" s="101"/>
      <c r="J350" s="101"/>
    </row>
    <row r="351" spans="1:10" s="27" customFormat="1" ht="25.5" x14ac:dyDescent="0.2">
      <c r="A351" s="93"/>
      <c r="B351" s="6" t="s">
        <v>68</v>
      </c>
      <c r="C351" s="7" t="s">
        <v>182</v>
      </c>
      <c r="D351" s="7"/>
      <c r="E351" s="7" t="s">
        <v>219</v>
      </c>
      <c r="F351" s="8"/>
      <c r="G351" s="7"/>
      <c r="H351" s="7"/>
      <c r="I351" s="7" t="s">
        <v>182</v>
      </c>
      <c r="J351" s="10" t="s">
        <v>94</v>
      </c>
    </row>
    <row r="352" spans="1:10" s="27" customFormat="1" ht="14.25" customHeight="1" x14ac:dyDescent="0.35">
      <c r="A352" s="93"/>
      <c r="B352" s="11"/>
      <c r="C352" s="11"/>
      <c r="D352" s="11"/>
      <c r="E352" s="11"/>
      <c r="F352" s="12"/>
      <c r="G352" s="11"/>
      <c r="H352" s="11"/>
      <c r="I352" s="11"/>
      <c r="J352" s="11"/>
    </row>
    <row r="353" spans="1:10" s="27" customFormat="1" ht="21" x14ac:dyDescent="0.2">
      <c r="A353" s="93"/>
      <c r="B353" s="24" t="s">
        <v>184</v>
      </c>
      <c r="C353" s="25">
        <v>1</v>
      </c>
      <c r="D353" s="92"/>
      <c r="E353" s="92"/>
      <c r="F353" s="92"/>
      <c r="G353" s="92"/>
      <c r="H353" s="92"/>
      <c r="I353" s="26"/>
      <c r="J353" s="21" t="s">
        <v>184</v>
      </c>
    </row>
    <row r="354" spans="1:10" s="27" customFormat="1" ht="21" x14ac:dyDescent="0.2">
      <c r="A354" s="93"/>
      <c r="B354" s="28" t="s">
        <v>185</v>
      </c>
      <c r="C354" s="14">
        <f>'Team Matches Results Tally'!C276</f>
        <v>1</v>
      </c>
      <c r="D354" s="93"/>
      <c r="E354" s="93"/>
      <c r="F354" s="93"/>
      <c r="G354" s="93"/>
      <c r="H354" s="93"/>
      <c r="I354" s="15">
        <f>'Team Matches Results Tally'!G276</f>
        <v>1</v>
      </c>
      <c r="J354" s="29" t="s">
        <v>186</v>
      </c>
    </row>
    <row r="355" spans="1:10" s="27" customFormat="1" ht="21" x14ac:dyDescent="0.2">
      <c r="A355" s="93"/>
      <c r="B355" s="28" t="s">
        <v>187</v>
      </c>
      <c r="C355" s="14">
        <f>'Team Matches Results Tally'!D276</f>
        <v>1</v>
      </c>
      <c r="D355" s="93"/>
      <c r="E355" s="93"/>
      <c r="F355" s="93"/>
      <c r="G355" s="93"/>
      <c r="H355" s="93"/>
      <c r="I355" s="15">
        <f>'Team Matches Results Tally'!H276</f>
        <v>1</v>
      </c>
      <c r="J355" s="29" t="s">
        <v>188</v>
      </c>
    </row>
    <row r="356" spans="1:10" ht="14.25" customHeight="1" x14ac:dyDescent="0.2">
      <c r="A356" s="93"/>
      <c r="B356" s="93"/>
      <c r="C356" s="93"/>
      <c r="D356" s="93"/>
      <c r="E356" s="93"/>
      <c r="F356" s="93"/>
      <c r="G356" s="93"/>
      <c r="H356" s="93"/>
      <c r="I356" s="93"/>
      <c r="J356" s="93"/>
    </row>
    <row r="357" spans="1:10" ht="14.25" customHeight="1" x14ac:dyDescent="0.2">
      <c r="A357" s="93"/>
      <c r="B357" s="93"/>
      <c r="C357" s="93"/>
      <c r="D357" s="93"/>
      <c r="E357" s="93"/>
      <c r="F357" s="93"/>
      <c r="G357" s="93"/>
      <c r="H357" s="93"/>
      <c r="I357" s="93"/>
      <c r="J357" s="93"/>
    </row>
    <row r="358" spans="1:10" ht="14.25" customHeight="1" x14ac:dyDescent="0.3">
      <c r="A358" s="19" t="s">
        <v>220</v>
      </c>
      <c r="B358" s="93"/>
      <c r="C358" s="93"/>
      <c r="D358" s="93"/>
      <c r="E358" s="93"/>
      <c r="F358" s="93"/>
      <c r="G358" s="93"/>
      <c r="H358" s="93"/>
      <c r="I358" s="93"/>
      <c r="J358" s="93"/>
    </row>
    <row r="359" spans="1:10" s="27" customFormat="1" ht="33.75" x14ac:dyDescent="0.2">
      <c r="A359" s="93"/>
      <c r="B359" s="102" t="str">
        <f ca="1">Tournament!E13</f>
        <v>PNKF-1</v>
      </c>
      <c r="C359" s="103"/>
      <c r="D359" s="103"/>
      <c r="E359" s="104"/>
      <c r="F359" s="3" t="s">
        <v>173</v>
      </c>
      <c r="G359" s="105" t="str">
        <f ca="1">Tournament!E17</f>
        <v>SWKIF-1</v>
      </c>
      <c r="H359" s="103"/>
      <c r="I359" s="103"/>
      <c r="J359" s="104"/>
    </row>
    <row r="360" spans="1:10" s="27" customFormat="1" ht="14.25" customHeight="1" x14ac:dyDescent="0.2">
      <c r="A360" s="93"/>
      <c r="B360" s="93"/>
      <c r="C360" s="93"/>
      <c r="D360" s="93"/>
      <c r="E360" s="93"/>
      <c r="F360" s="93"/>
      <c r="G360" s="93"/>
      <c r="H360" s="93"/>
      <c r="I360" s="93"/>
      <c r="J360" s="93"/>
    </row>
    <row r="361" spans="1:10" s="27" customFormat="1" ht="23.25" x14ac:dyDescent="0.2">
      <c r="A361" s="93"/>
      <c r="B361" s="4"/>
      <c r="C361" s="5" t="s">
        <v>175</v>
      </c>
      <c r="D361" s="98" t="s">
        <v>176</v>
      </c>
      <c r="E361" s="99"/>
      <c r="F361" s="5" t="s">
        <v>177</v>
      </c>
      <c r="G361" s="98" t="s">
        <v>176</v>
      </c>
      <c r="H361" s="99"/>
      <c r="I361" s="5" t="s">
        <v>175</v>
      </c>
      <c r="J361" s="94" t="s">
        <v>178</v>
      </c>
    </row>
    <row r="362" spans="1:10" s="27" customFormat="1" ht="25.5" x14ac:dyDescent="0.2">
      <c r="A362" s="93"/>
      <c r="B362" s="6" t="str">
        <f ca="1">HLOOKUP($B$359,'Team Data'!$A$1:$U$6,2,FALSE)</f>
        <v>A. Kikkawa</v>
      </c>
      <c r="C362" s="7"/>
      <c r="D362" s="7"/>
      <c r="E362" s="7"/>
      <c r="F362" s="8" t="s">
        <v>201</v>
      </c>
      <c r="G362" s="7"/>
      <c r="H362" s="7"/>
      <c r="I362" s="7"/>
      <c r="J362" s="9" t="str">
        <f ca="1">HLOOKUP($G$359,'Team Data'!$A$1:$U$6,2,FALSE)</f>
        <v>H. Dang</v>
      </c>
    </row>
    <row r="363" spans="1:10" s="27" customFormat="1" ht="25.5" x14ac:dyDescent="0.2">
      <c r="A363" s="93"/>
      <c r="B363" s="6" t="str">
        <f ca="1">HLOOKUP($B$359,'Team Data'!$A$1:$U$6,3,FALSE)</f>
        <v>J. Chen</v>
      </c>
      <c r="C363" s="7"/>
      <c r="D363" s="7" t="s">
        <v>179</v>
      </c>
      <c r="E363" s="7" t="s">
        <v>180</v>
      </c>
      <c r="F363" s="8" t="str">
        <f>'Team Matches Results Tally'!F282</f>
        <v/>
      </c>
      <c r="G363" s="7"/>
      <c r="H363" s="7"/>
      <c r="I363" s="7"/>
      <c r="J363" s="9" t="str">
        <f ca="1">HLOOKUP($G$359,'Team Data'!$A$1:$U$6,3,FALSE)</f>
        <v>S. Mizukami</v>
      </c>
    </row>
    <row r="364" spans="1:10" s="27" customFormat="1" ht="25.5" x14ac:dyDescent="0.2">
      <c r="A364" s="93"/>
      <c r="B364" s="6" t="str">
        <f ca="1">HLOOKUP($B$359,'Team Data'!$A$1:$U$6,4,FALSE)</f>
        <v>N. Grimes</v>
      </c>
      <c r="C364" s="7"/>
      <c r="D364" s="7"/>
      <c r="E364" s="7"/>
      <c r="F364" s="8" t="s">
        <v>201</v>
      </c>
      <c r="G364" s="7"/>
      <c r="H364" s="7"/>
      <c r="I364" s="7"/>
      <c r="J364" s="9" t="str">
        <f ca="1">HLOOKUP($G$359,'Team Data'!$A$1:$U$6,4,FALSE)</f>
        <v>A. Darrah</v>
      </c>
    </row>
    <row r="365" spans="1:10" s="27" customFormat="1" ht="25.5" x14ac:dyDescent="0.2">
      <c r="A365" s="93"/>
      <c r="B365" s="6" t="str">
        <f ca="1">HLOOKUP($B$359,'Team Data'!$A$1:$U$6,5,FALSE)</f>
        <v>J. Frazier-Day</v>
      </c>
      <c r="C365" s="7"/>
      <c r="D365" s="7"/>
      <c r="E365" s="7"/>
      <c r="F365" s="8" t="s">
        <v>201</v>
      </c>
      <c r="G365" s="7"/>
      <c r="H365" s="7"/>
      <c r="I365" s="7" t="s">
        <v>182</v>
      </c>
      <c r="J365" s="9" t="str">
        <f ca="1">HLOOKUP($G$359,'Team Data'!$A$1:$U$6,5,FALSE)</f>
        <v>A. Premprajaks</v>
      </c>
    </row>
    <row r="366" spans="1:10" s="27" customFormat="1" ht="25.5" x14ac:dyDescent="0.2">
      <c r="A366" s="93"/>
      <c r="B366" s="6" t="str">
        <f ca="1">HLOOKUP($B$359,'Team Data'!$A$1:$U$6,6,FALSE)</f>
        <v>A. Takado</v>
      </c>
      <c r="C366" s="7"/>
      <c r="D366" s="7"/>
      <c r="E366" s="7"/>
      <c r="F366" s="8" t="s">
        <v>201</v>
      </c>
      <c r="G366" s="7"/>
      <c r="H366" s="7"/>
      <c r="I366" s="7" t="s">
        <v>182</v>
      </c>
      <c r="J366" s="9" t="str">
        <f ca="1">HLOOKUP($G$359,'Team Data'!$A$1:$U$6,6,FALSE)</f>
        <v>S. Sugimoto</v>
      </c>
    </row>
    <row r="367" spans="1:10" s="27" customFormat="1" ht="14.25" customHeight="1" x14ac:dyDescent="0.2">
      <c r="A367" s="93"/>
      <c r="B367" s="100" t="s">
        <v>183</v>
      </c>
      <c r="C367" s="101"/>
      <c r="D367" s="101"/>
      <c r="E367" s="101"/>
      <c r="F367" s="101"/>
      <c r="G367" s="101"/>
      <c r="H367" s="101"/>
      <c r="I367" s="101"/>
      <c r="J367" s="101"/>
    </row>
    <row r="368" spans="1:10" s="27" customFormat="1" ht="25.5" x14ac:dyDescent="0.2">
      <c r="A368" s="93"/>
      <c r="B368" s="6"/>
      <c r="C368" s="7"/>
      <c r="D368" s="7"/>
      <c r="E368" s="7"/>
      <c r="F368" s="8"/>
      <c r="G368" s="7"/>
      <c r="H368" s="7"/>
      <c r="I368" s="7"/>
      <c r="J368" s="10"/>
    </row>
    <row r="369" spans="1:10" s="27" customFormat="1" ht="14.25" customHeight="1" x14ac:dyDescent="0.35">
      <c r="A369" s="93"/>
      <c r="B369" s="11"/>
      <c r="C369" s="11"/>
      <c r="D369" s="11"/>
      <c r="E369" s="11"/>
      <c r="F369" s="12"/>
      <c r="G369" s="11"/>
      <c r="H369" s="11"/>
      <c r="I369" s="11"/>
      <c r="J369" s="11"/>
    </row>
    <row r="370" spans="1:10" s="27" customFormat="1" ht="21" x14ac:dyDescent="0.2">
      <c r="A370" s="93"/>
      <c r="B370" s="24" t="s">
        <v>184</v>
      </c>
      <c r="C370" s="25">
        <v>1</v>
      </c>
      <c r="D370" s="92"/>
      <c r="E370" s="92"/>
      <c r="F370" s="92"/>
      <c r="G370" s="92"/>
      <c r="H370" s="92"/>
      <c r="I370" s="26"/>
      <c r="J370" s="21" t="s">
        <v>184</v>
      </c>
    </row>
    <row r="371" spans="1:10" s="27" customFormat="1" ht="21" x14ac:dyDescent="0.2">
      <c r="A371" s="93"/>
      <c r="B371" s="28" t="s">
        <v>185</v>
      </c>
      <c r="C371" s="14">
        <f>'Team Matches Results Tally'!C289</f>
        <v>1</v>
      </c>
      <c r="D371" s="93"/>
      <c r="E371" s="93"/>
      <c r="F371" s="93"/>
      <c r="G371" s="93"/>
      <c r="H371" s="93"/>
      <c r="I371" s="15">
        <f>'Team Matches Results Tally'!G289</f>
        <v>0</v>
      </c>
      <c r="J371" s="29" t="s">
        <v>186</v>
      </c>
    </row>
    <row r="372" spans="1:10" s="27" customFormat="1" ht="21" x14ac:dyDescent="0.2">
      <c r="A372" s="93"/>
      <c r="B372" s="28" t="s">
        <v>187</v>
      </c>
      <c r="C372" s="14">
        <f>'Team Matches Results Tally'!D289</f>
        <v>2</v>
      </c>
      <c r="D372" s="93"/>
      <c r="E372" s="93"/>
      <c r="F372" s="93"/>
      <c r="G372" s="93"/>
      <c r="H372" s="93"/>
      <c r="I372" s="15">
        <f>'Team Matches Results Tally'!H289</f>
        <v>0</v>
      </c>
      <c r="J372" s="29" t="s">
        <v>188</v>
      </c>
    </row>
    <row r="373" spans="1:10" ht="14.25" customHeight="1" x14ac:dyDescent="0.2">
      <c r="A373" s="93"/>
      <c r="B373" s="93"/>
      <c r="C373" s="93"/>
      <c r="D373" s="93"/>
      <c r="E373" s="93"/>
      <c r="F373" s="93"/>
      <c r="G373" s="93"/>
      <c r="H373" s="93"/>
      <c r="I373" s="93"/>
      <c r="J373" s="93"/>
    </row>
    <row r="374" spans="1:10" ht="14.25" customHeight="1" x14ac:dyDescent="0.2">
      <c r="A374" s="93"/>
      <c r="B374" s="93"/>
      <c r="C374" s="93"/>
      <c r="D374" s="93"/>
      <c r="E374" s="93"/>
      <c r="F374" s="93"/>
      <c r="G374" s="93"/>
      <c r="H374" s="93"/>
      <c r="I374" s="93"/>
      <c r="J374" s="93"/>
    </row>
    <row r="375" spans="1:10" ht="14.25" customHeight="1" x14ac:dyDescent="0.3">
      <c r="A375" s="19" t="s">
        <v>221</v>
      </c>
      <c r="B375" s="93"/>
      <c r="C375" s="93"/>
      <c r="D375" s="93"/>
      <c r="E375" s="93"/>
      <c r="F375" s="93"/>
      <c r="G375" s="93"/>
      <c r="H375" s="93"/>
      <c r="I375" s="93"/>
      <c r="J375" s="93"/>
    </row>
    <row r="376" spans="1:10" s="27" customFormat="1" ht="33.75" x14ac:dyDescent="0.2">
      <c r="A376" s="93"/>
      <c r="B376" s="102" t="str">
        <f ca="1">Tournament!G6</f>
        <v>Butokuden</v>
      </c>
      <c r="C376" s="103"/>
      <c r="D376" s="103"/>
      <c r="E376" s="104"/>
      <c r="F376" s="3" t="s">
        <v>173</v>
      </c>
      <c r="G376" s="105" t="str">
        <f ca="1">Tournament!G16</f>
        <v>PNKF-1</v>
      </c>
      <c r="H376" s="103"/>
      <c r="I376" s="103"/>
      <c r="J376" s="104"/>
    </row>
    <row r="377" spans="1:10" s="27" customFormat="1" ht="14.25" customHeight="1" x14ac:dyDescent="0.2">
      <c r="A377" s="93"/>
      <c r="B377" s="93"/>
      <c r="C377" s="93"/>
      <c r="D377" s="93"/>
      <c r="E377" s="93"/>
      <c r="F377" s="93"/>
      <c r="G377" s="93"/>
      <c r="H377" s="93"/>
      <c r="I377" s="93"/>
      <c r="J377" s="93"/>
    </row>
    <row r="378" spans="1:10" s="27" customFormat="1" ht="23.25" x14ac:dyDescent="0.2">
      <c r="A378" s="93"/>
      <c r="B378" s="4"/>
      <c r="C378" s="5" t="s">
        <v>175</v>
      </c>
      <c r="D378" s="98" t="s">
        <v>176</v>
      </c>
      <c r="E378" s="99"/>
      <c r="F378" s="5" t="s">
        <v>177</v>
      </c>
      <c r="G378" s="98" t="s">
        <v>176</v>
      </c>
      <c r="H378" s="99"/>
      <c r="I378" s="5" t="s">
        <v>175</v>
      </c>
      <c r="J378" s="94" t="s">
        <v>178</v>
      </c>
    </row>
    <row r="379" spans="1:10" s="27" customFormat="1" ht="25.5" x14ac:dyDescent="0.2">
      <c r="A379" s="93"/>
      <c r="B379" s="6" t="str">
        <f ca="1">HLOOKUP($B$376,'Team Data'!$A$1:$U$6,2,FALSE)</f>
        <v>V. Kuo</v>
      </c>
      <c r="C379" s="7"/>
      <c r="D379" s="7"/>
      <c r="E379" s="7"/>
      <c r="F379" s="8" t="str">
        <f>'Team Matches Results Tally'!F294</f>
        <v/>
      </c>
      <c r="G379" s="7" t="s">
        <v>190</v>
      </c>
      <c r="H379" s="7"/>
      <c r="I379" s="7"/>
      <c r="J379" s="9" t="str">
        <f ca="1">HLOOKUP($G$376,'Team Data'!$A$1:$U$6,2,FALSE)</f>
        <v>A. Kikkawa</v>
      </c>
    </row>
    <row r="380" spans="1:10" s="27" customFormat="1" ht="25.5" x14ac:dyDescent="0.2">
      <c r="A380" s="93"/>
      <c r="B380" s="6" t="str">
        <f ca="1">HLOOKUP($B$376,'Team Data'!$A$1:$U$6,3,FALSE)</f>
        <v>Y. Saito</v>
      </c>
      <c r="C380" s="7"/>
      <c r="D380" s="7"/>
      <c r="E380" s="7"/>
      <c r="F380" s="8" t="s">
        <v>181</v>
      </c>
      <c r="G380" s="7"/>
      <c r="H380" s="7"/>
      <c r="I380" s="7"/>
      <c r="J380" s="9" t="str">
        <f ca="1">HLOOKUP($G$376,'Team Data'!$A$1:$U$6,3,FALSE)</f>
        <v>J. Chen</v>
      </c>
    </row>
    <row r="381" spans="1:10" s="27" customFormat="1" ht="25.5" x14ac:dyDescent="0.2">
      <c r="A381" s="93"/>
      <c r="B381" s="6" t="str">
        <f ca="1">HLOOKUP($B$376,'Team Data'!$A$1:$U$6,4,FALSE)</f>
        <v>L. Gibbons</v>
      </c>
      <c r="C381" s="7"/>
      <c r="D381" s="7"/>
      <c r="E381" s="7"/>
      <c r="F381" s="8" t="str">
        <f>'Team Matches Results Tally'!F296</f>
        <v/>
      </c>
      <c r="G381" s="7" t="s">
        <v>190</v>
      </c>
      <c r="H381" s="7" t="s">
        <v>180</v>
      </c>
      <c r="I381" s="7"/>
      <c r="J381" s="9" t="str">
        <f ca="1">HLOOKUP($G$376,'Team Data'!$A$1:$U$6,4,FALSE)</f>
        <v>N. Grimes</v>
      </c>
    </row>
    <row r="382" spans="1:10" s="27" customFormat="1" ht="25.5" x14ac:dyDescent="0.2">
      <c r="A382" s="93"/>
      <c r="B382" s="6" t="str">
        <f ca="1">HLOOKUP($B$376,'Team Data'!$A$1:$U$6,5,FALSE)</f>
        <v>M. Harigai</v>
      </c>
      <c r="C382" s="7"/>
      <c r="D382" s="7" t="s">
        <v>194</v>
      </c>
      <c r="E382" s="7"/>
      <c r="F382" s="8" t="str">
        <f>'Team Matches Results Tally'!F297</f>
        <v/>
      </c>
      <c r="G382" s="7"/>
      <c r="H382" s="7"/>
      <c r="I382" s="7"/>
      <c r="J382" s="9" t="str">
        <f ca="1">HLOOKUP($G$376,'Team Data'!$A$1:$U$6,5,FALSE)</f>
        <v>J. Frazier-Day</v>
      </c>
    </row>
    <row r="383" spans="1:10" s="27" customFormat="1" ht="25.5" x14ac:dyDescent="0.2">
      <c r="A383" s="93"/>
      <c r="B383" s="6" t="str">
        <f ca="1">HLOOKUP($B$376,'Team Data'!$A$1:$U$6,6,FALSE)</f>
        <v>H. Nohara</v>
      </c>
      <c r="C383" s="7"/>
      <c r="D383" s="7"/>
      <c r="E383" s="7"/>
      <c r="F383" s="8" t="str">
        <f>'Team Matches Results Tally'!F298</f>
        <v/>
      </c>
      <c r="G383" s="7" t="s">
        <v>179</v>
      </c>
      <c r="H383" s="7"/>
      <c r="I383" s="7"/>
      <c r="J383" s="9" t="str">
        <f ca="1">HLOOKUP($G$376,'Team Data'!$A$1:$U$6,6,FALSE)</f>
        <v>A. Takado</v>
      </c>
    </row>
    <row r="384" spans="1:10" s="27" customFormat="1" ht="14.25" customHeight="1" x14ac:dyDescent="0.2">
      <c r="A384" s="93"/>
      <c r="B384" s="100" t="s">
        <v>183</v>
      </c>
      <c r="C384" s="101"/>
      <c r="D384" s="101"/>
      <c r="E384" s="101"/>
      <c r="F384" s="101"/>
      <c r="G384" s="101"/>
      <c r="H384" s="101"/>
      <c r="I384" s="101"/>
      <c r="J384" s="101"/>
    </row>
    <row r="385" spans="1:10" s="27" customFormat="1" ht="25.5" x14ac:dyDescent="0.2">
      <c r="A385" s="93"/>
      <c r="B385" s="6"/>
      <c r="C385" s="7"/>
      <c r="D385" s="7"/>
      <c r="E385" s="7"/>
      <c r="F385" s="8"/>
      <c r="G385" s="7"/>
      <c r="H385" s="7"/>
      <c r="I385" s="7"/>
      <c r="J385" s="10"/>
    </row>
    <row r="386" spans="1:10" s="27" customFormat="1" ht="14.25" customHeight="1" x14ac:dyDescent="0.35">
      <c r="A386" s="93"/>
      <c r="B386" s="11"/>
      <c r="C386" s="11"/>
      <c r="D386" s="11"/>
      <c r="E386" s="11"/>
      <c r="F386" s="12"/>
      <c r="G386" s="11"/>
      <c r="H386" s="11"/>
      <c r="I386" s="11"/>
      <c r="J386" s="11"/>
    </row>
    <row r="387" spans="1:10" s="27" customFormat="1" ht="21" x14ac:dyDescent="0.2">
      <c r="A387" s="93"/>
      <c r="B387" s="24" t="s">
        <v>184</v>
      </c>
      <c r="C387" s="25"/>
      <c r="D387" s="92"/>
      <c r="E387" s="92"/>
      <c r="F387" s="92"/>
      <c r="G387" s="92"/>
      <c r="H387" s="92"/>
      <c r="I387" s="26">
        <v>1</v>
      </c>
      <c r="J387" s="21" t="s">
        <v>184</v>
      </c>
    </row>
    <row r="388" spans="1:10" s="27" customFormat="1" ht="21" x14ac:dyDescent="0.2">
      <c r="A388" s="93"/>
      <c r="B388" s="28" t="s">
        <v>185</v>
      </c>
      <c r="C388" s="14">
        <f>'Team Matches Results Tally'!C302</f>
        <v>1</v>
      </c>
      <c r="D388" s="93"/>
      <c r="E388" s="93"/>
      <c r="F388" s="93"/>
      <c r="G388" s="93"/>
      <c r="H388" s="93"/>
      <c r="I388" s="15">
        <f>'Team Matches Results Tally'!G302</f>
        <v>3</v>
      </c>
      <c r="J388" s="29" t="s">
        <v>186</v>
      </c>
    </row>
    <row r="389" spans="1:10" s="27" customFormat="1" ht="21" x14ac:dyDescent="0.2">
      <c r="A389" s="93"/>
      <c r="B389" s="28" t="s">
        <v>187</v>
      </c>
      <c r="C389" s="14">
        <f>'Team Matches Results Tally'!D302</f>
        <v>1</v>
      </c>
      <c r="D389" s="93"/>
      <c r="E389" s="93"/>
      <c r="F389" s="93"/>
      <c r="G389" s="93"/>
      <c r="H389" s="93"/>
      <c r="I389" s="15">
        <f>'Team Matches Results Tally'!H302</f>
        <v>4</v>
      </c>
      <c r="J389" s="29" t="s">
        <v>188</v>
      </c>
    </row>
    <row r="392" spans="1:10" ht="14.25" hidden="1" customHeight="1" x14ac:dyDescent="0.3">
      <c r="A392" s="19" t="s">
        <v>222</v>
      </c>
      <c r="B392" s="93"/>
      <c r="C392" s="93"/>
      <c r="D392" s="93"/>
      <c r="E392" s="93"/>
      <c r="F392" s="93"/>
      <c r="G392" s="93"/>
      <c r="H392" s="93"/>
      <c r="I392" s="93"/>
      <c r="J392" s="93"/>
    </row>
    <row r="393" spans="1:10" s="66" customFormat="1" ht="33.75" hidden="1" x14ac:dyDescent="0.2">
      <c r="A393" s="93"/>
      <c r="B393" s="102" t="s">
        <v>223</v>
      </c>
      <c r="C393" s="103"/>
      <c r="D393" s="103"/>
      <c r="E393" s="104"/>
      <c r="F393" s="3" t="s">
        <v>173</v>
      </c>
      <c r="G393" s="105" t="s">
        <v>224</v>
      </c>
      <c r="H393" s="103"/>
      <c r="I393" s="103"/>
      <c r="J393" s="104"/>
    </row>
    <row r="394" spans="1:10" ht="14.25" hidden="1" customHeight="1" x14ac:dyDescent="0.2">
      <c r="A394" s="93"/>
      <c r="B394" s="93"/>
      <c r="C394" s="93"/>
      <c r="D394" s="93"/>
      <c r="E394" s="93"/>
      <c r="F394" s="93"/>
      <c r="G394" s="93"/>
      <c r="H394" s="93"/>
      <c r="I394" s="93"/>
      <c r="J394" s="93"/>
    </row>
    <row r="395" spans="1:10" s="66" customFormat="1" ht="23.25" hidden="1" x14ac:dyDescent="0.2">
      <c r="A395" s="93"/>
      <c r="B395" s="4"/>
      <c r="C395" s="5" t="s">
        <v>175</v>
      </c>
      <c r="D395" s="98" t="s">
        <v>176</v>
      </c>
      <c r="E395" s="99"/>
      <c r="F395" s="5" t="s">
        <v>177</v>
      </c>
      <c r="G395" s="98" t="s">
        <v>176</v>
      </c>
      <c r="H395" s="99"/>
      <c r="I395" s="5" t="s">
        <v>175</v>
      </c>
      <c r="J395" s="94" t="s">
        <v>178</v>
      </c>
    </row>
    <row r="396" spans="1:10" s="66" customFormat="1" ht="25.5" hidden="1" x14ac:dyDescent="0.2">
      <c r="A396" s="93"/>
      <c r="B396" s="6" t="e">
        <f>HLOOKUP($B$393,'Team Data'!$A$1:$U$6,2,FALSE)</f>
        <v>#N/A</v>
      </c>
      <c r="C396" s="7"/>
      <c r="D396" s="7"/>
      <c r="E396" s="7"/>
      <c r="F396" s="8" t="str">
        <f>'Team Matches Results Tally'!F307</f>
        <v/>
      </c>
      <c r="G396" s="7"/>
      <c r="H396" s="7"/>
      <c r="I396" s="7"/>
      <c r="J396" s="9" t="e">
        <f>HLOOKUP($G$393,'Team Data'!$A$1:$U$6,2,FALSE)</f>
        <v>#N/A</v>
      </c>
    </row>
    <row r="397" spans="1:10" s="66" customFormat="1" ht="25.5" hidden="1" x14ac:dyDescent="0.2">
      <c r="A397" s="93"/>
      <c r="B397" s="6" t="e">
        <f>HLOOKUP($B$393,'Team Data'!$A$1:$U$6,3,FALSE)</f>
        <v>#N/A</v>
      </c>
      <c r="C397" s="7"/>
      <c r="D397" s="7"/>
      <c r="E397" s="7"/>
      <c r="F397" s="8" t="str">
        <f>'Team Matches Results Tally'!F308</f>
        <v/>
      </c>
      <c r="G397" s="7"/>
      <c r="H397" s="7"/>
      <c r="I397" s="7"/>
      <c r="J397" s="9" t="e">
        <f>HLOOKUP($G$393,'Team Data'!$A$1:$U$6,3,FALSE)</f>
        <v>#N/A</v>
      </c>
    </row>
    <row r="398" spans="1:10" s="66" customFormat="1" ht="25.5" hidden="1" x14ac:dyDescent="0.2">
      <c r="A398" s="93"/>
      <c r="B398" s="6" t="e">
        <f>HLOOKUP($B$393,'Team Data'!$A$1:$U$6,4,FALSE)</f>
        <v>#N/A</v>
      </c>
      <c r="C398" s="7"/>
      <c r="D398" s="7"/>
      <c r="E398" s="7"/>
      <c r="F398" s="8" t="str">
        <f>'Team Matches Results Tally'!F309</f>
        <v/>
      </c>
      <c r="G398" s="7"/>
      <c r="H398" s="7"/>
      <c r="I398" s="7"/>
      <c r="J398" s="9" t="e">
        <f>HLOOKUP($G$393,'Team Data'!$A$1:$U$6,4,FALSE)</f>
        <v>#N/A</v>
      </c>
    </row>
    <row r="399" spans="1:10" s="66" customFormat="1" ht="25.5" hidden="1" x14ac:dyDescent="0.2">
      <c r="A399" s="93"/>
      <c r="B399" s="6" t="e">
        <f>HLOOKUP($B$393,'Team Data'!$A$1:$U$6,5,FALSE)</f>
        <v>#N/A</v>
      </c>
      <c r="C399" s="7"/>
      <c r="D399" s="7"/>
      <c r="E399" s="7"/>
      <c r="F399" s="8" t="str">
        <f>'Team Matches Results Tally'!F310</f>
        <v/>
      </c>
      <c r="G399" s="7"/>
      <c r="H399" s="7"/>
      <c r="I399" s="7"/>
      <c r="J399" s="9" t="e">
        <f>HLOOKUP($G$393,'Team Data'!$A$1:$U$6,5,FALSE)</f>
        <v>#N/A</v>
      </c>
    </row>
    <row r="400" spans="1:10" s="66" customFormat="1" ht="25.5" hidden="1" x14ac:dyDescent="0.2">
      <c r="A400" s="93"/>
      <c r="B400" s="6" t="e">
        <f>HLOOKUP($B$393,'Team Data'!$A$1:$U$6,6,FALSE)</f>
        <v>#N/A</v>
      </c>
      <c r="C400" s="7"/>
      <c r="D400" s="7"/>
      <c r="E400" s="7"/>
      <c r="F400" s="8" t="str">
        <f>'Team Matches Results Tally'!F311</f>
        <v/>
      </c>
      <c r="G400" s="7"/>
      <c r="H400" s="7"/>
      <c r="I400" s="7"/>
      <c r="J400" s="9" t="e">
        <f>HLOOKUP($G$393,'Team Data'!$A$1:$U$6,6,FALSE)</f>
        <v>#N/A</v>
      </c>
    </row>
    <row r="401" spans="1:10" ht="14.25" hidden="1" customHeight="1" x14ac:dyDescent="0.2">
      <c r="A401" s="93"/>
      <c r="B401" s="100" t="s">
        <v>183</v>
      </c>
      <c r="C401" s="101"/>
      <c r="D401" s="101"/>
      <c r="E401" s="101"/>
      <c r="F401" s="101"/>
      <c r="G401" s="101"/>
      <c r="H401" s="101"/>
      <c r="I401" s="101"/>
      <c r="J401" s="101"/>
    </row>
    <row r="402" spans="1:10" s="66" customFormat="1" ht="25.5" hidden="1" x14ac:dyDescent="0.2">
      <c r="A402" s="93"/>
      <c r="B402" s="6"/>
      <c r="C402" s="7"/>
      <c r="D402" s="7"/>
      <c r="E402" s="7"/>
      <c r="F402" s="8"/>
      <c r="G402" s="7"/>
      <c r="H402" s="7"/>
      <c r="I402" s="7"/>
      <c r="J402" s="10"/>
    </row>
    <row r="403" spans="1:10" ht="14.25" hidden="1" customHeight="1" x14ac:dyDescent="0.35">
      <c r="A403" s="93"/>
      <c r="B403" s="11"/>
      <c r="C403" s="11"/>
      <c r="D403" s="11"/>
      <c r="E403" s="11"/>
      <c r="F403" s="12"/>
      <c r="G403" s="11"/>
      <c r="H403" s="11"/>
      <c r="I403" s="11"/>
      <c r="J403" s="11"/>
    </row>
    <row r="404" spans="1:10" s="66" customFormat="1" ht="21" hidden="1" x14ac:dyDescent="0.2">
      <c r="A404" s="93"/>
      <c r="B404" s="24" t="s">
        <v>184</v>
      </c>
      <c r="C404" s="25"/>
      <c r="D404" s="92"/>
      <c r="E404" s="92"/>
      <c r="F404" s="92"/>
      <c r="G404" s="92"/>
      <c r="H404" s="92"/>
      <c r="I404" s="26"/>
      <c r="J404" s="21" t="s">
        <v>184</v>
      </c>
    </row>
    <row r="405" spans="1:10" s="66" customFormat="1" ht="21" hidden="1" x14ac:dyDescent="0.2">
      <c r="A405" s="93"/>
      <c r="B405" s="28" t="s">
        <v>185</v>
      </c>
      <c r="C405" s="14">
        <f>'Team Matches Results Tally'!C315</f>
        <v>0</v>
      </c>
      <c r="D405" s="93"/>
      <c r="E405" s="93"/>
      <c r="F405" s="93"/>
      <c r="G405" s="93"/>
      <c r="H405" s="93"/>
      <c r="I405" s="15">
        <f>'Team Matches Results Tally'!G315</f>
        <v>0</v>
      </c>
      <c r="J405" s="29" t="s">
        <v>186</v>
      </c>
    </row>
    <row r="406" spans="1:10" s="66" customFormat="1" ht="21" hidden="1" x14ac:dyDescent="0.2">
      <c r="A406" s="93"/>
      <c r="B406" s="28" t="s">
        <v>187</v>
      </c>
      <c r="C406" s="14">
        <f>'Team Matches Results Tally'!D315</f>
        <v>0</v>
      </c>
      <c r="D406" s="93"/>
      <c r="E406" s="93"/>
      <c r="F406" s="93"/>
      <c r="G406" s="93"/>
      <c r="H406" s="93"/>
      <c r="I406" s="15">
        <f>'Team Matches Results Tally'!H315</f>
        <v>0</v>
      </c>
      <c r="J406" s="29" t="s">
        <v>188</v>
      </c>
    </row>
    <row r="407" spans="1:10" ht="14.25" hidden="1" customHeight="1" x14ac:dyDescent="0.2">
      <c r="A407" s="93"/>
      <c r="B407" s="93"/>
      <c r="C407" s="93"/>
      <c r="D407" s="93"/>
      <c r="E407" s="93"/>
      <c r="F407" s="93"/>
      <c r="G407" s="93"/>
      <c r="H407" s="93"/>
      <c r="I407" s="93"/>
      <c r="J407" s="93"/>
    </row>
    <row r="408" spans="1:10" ht="14.25" hidden="1" customHeight="1" x14ac:dyDescent="0.2">
      <c r="A408" s="93"/>
      <c r="B408" s="93"/>
      <c r="C408" s="93"/>
      <c r="D408" s="93"/>
      <c r="E408" s="93"/>
      <c r="F408" s="93"/>
      <c r="G408" s="93"/>
      <c r="H408" s="93"/>
      <c r="I408" s="93"/>
      <c r="J408" s="93"/>
    </row>
    <row r="409" spans="1:10" s="66" customFormat="1" ht="14.25" hidden="1" customHeight="1" x14ac:dyDescent="0.3">
      <c r="A409" s="19" t="s">
        <v>225</v>
      </c>
      <c r="B409" s="93"/>
      <c r="C409" s="93"/>
      <c r="D409" s="93"/>
      <c r="E409" s="93"/>
      <c r="F409" s="93"/>
      <c r="G409" s="93"/>
      <c r="H409" s="93"/>
      <c r="I409" s="93"/>
      <c r="J409" s="93"/>
    </row>
    <row r="410" spans="1:10" s="66" customFormat="1" ht="33.75" hidden="1" x14ac:dyDescent="0.2">
      <c r="A410" s="93"/>
      <c r="B410" s="102" t="s">
        <v>226</v>
      </c>
      <c r="C410" s="103"/>
      <c r="D410" s="103"/>
      <c r="E410" s="104"/>
      <c r="F410" s="3" t="s">
        <v>173</v>
      </c>
      <c r="G410" s="105" t="s">
        <v>227</v>
      </c>
      <c r="H410" s="103"/>
      <c r="I410" s="103"/>
      <c r="J410" s="104"/>
    </row>
    <row r="411" spans="1:10" s="66" customFormat="1" ht="14.25" hidden="1" customHeight="1" x14ac:dyDescent="0.2">
      <c r="A411" s="93"/>
      <c r="B411" s="93"/>
      <c r="C411" s="93"/>
      <c r="D411" s="93"/>
      <c r="E411" s="93"/>
      <c r="F411" s="93"/>
      <c r="G411" s="93"/>
      <c r="H411" s="93"/>
      <c r="I411" s="93"/>
      <c r="J411" s="93"/>
    </row>
    <row r="412" spans="1:10" s="66" customFormat="1" ht="23.25" hidden="1" x14ac:dyDescent="0.2">
      <c r="A412" s="93"/>
      <c r="B412" s="4"/>
      <c r="C412" s="5" t="s">
        <v>175</v>
      </c>
      <c r="D412" s="98" t="s">
        <v>176</v>
      </c>
      <c r="E412" s="99"/>
      <c r="F412" s="5" t="s">
        <v>177</v>
      </c>
      <c r="G412" s="98" t="s">
        <v>176</v>
      </c>
      <c r="H412" s="99"/>
      <c r="I412" s="5" t="s">
        <v>175</v>
      </c>
      <c r="J412" s="94" t="s">
        <v>178</v>
      </c>
    </row>
    <row r="413" spans="1:10" s="66" customFormat="1" ht="25.5" hidden="1" x14ac:dyDescent="0.2">
      <c r="A413" s="93"/>
      <c r="B413" s="6" t="e">
        <f>HLOOKUP($B$410,'Team Data'!$A$1:$U$6,2,FALSE)</f>
        <v>#N/A</v>
      </c>
      <c r="C413" s="7"/>
      <c r="D413" s="7"/>
      <c r="E413" s="7"/>
      <c r="F413" s="8" t="str">
        <f>'Team Matches Results Tally'!F320</f>
        <v/>
      </c>
      <c r="G413" s="7"/>
      <c r="H413" s="7"/>
      <c r="I413" s="7"/>
      <c r="J413" s="9" t="e">
        <f>HLOOKUP($G$410,'Team Data'!$A$1:$U$6,2,FALSE)</f>
        <v>#N/A</v>
      </c>
    </row>
    <row r="414" spans="1:10" s="66" customFormat="1" ht="25.5" hidden="1" x14ac:dyDescent="0.2">
      <c r="A414" s="93"/>
      <c r="B414" s="6" t="e">
        <f>HLOOKUP($B$410,'Team Data'!$A$1:$U$6,3,FALSE)</f>
        <v>#N/A</v>
      </c>
      <c r="C414" s="7"/>
      <c r="D414" s="7"/>
      <c r="E414" s="7"/>
      <c r="F414" s="8" t="str">
        <f>'Team Matches Results Tally'!F321</f>
        <v/>
      </c>
      <c r="G414" s="7"/>
      <c r="H414" s="7"/>
      <c r="I414" s="7"/>
      <c r="J414" s="9" t="e">
        <f>HLOOKUP($G$410,'Team Data'!$A$1:$U$6,3,FALSE)</f>
        <v>#N/A</v>
      </c>
    </row>
    <row r="415" spans="1:10" s="66" customFormat="1" ht="25.5" hidden="1" x14ac:dyDescent="0.2">
      <c r="A415" s="93"/>
      <c r="B415" s="6" t="e">
        <f>HLOOKUP($B$410,'Team Data'!$A$1:$U$6,4,FALSE)</f>
        <v>#N/A</v>
      </c>
      <c r="C415" s="7"/>
      <c r="D415" s="7"/>
      <c r="E415" s="7"/>
      <c r="F415" s="8" t="str">
        <f>'Team Matches Results Tally'!F322</f>
        <v/>
      </c>
      <c r="G415" s="7"/>
      <c r="H415" s="7"/>
      <c r="I415" s="7"/>
      <c r="J415" s="9" t="e">
        <f>HLOOKUP($G$410,'Team Data'!$A$1:$U$6,4,FALSE)</f>
        <v>#N/A</v>
      </c>
    </row>
    <row r="416" spans="1:10" s="66" customFormat="1" ht="25.5" hidden="1" x14ac:dyDescent="0.2">
      <c r="A416" s="93"/>
      <c r="B416" s="6" t="e">
        <f>HLOOKUP($B$410,'Team Data'!$A$1:$U$6,5,FALSE)</f>
        <v>#N/A</v>
      </c>
      <c r="C416" s="7"/>
      <c r="D416" s="7"/>
      <c r="E416" s="7"/>
      <c r="F416" s="8" t="str">
        <f>'Team Matches Results Tally'!F323</f>
        <v/>
      </c>
      <c r="G416" s="7"/>
      <c r="H416" s="7"/>
      <c r="I416" s="7"/>
      <c r="J416" s="9" t="e">
        <f>HLOOKUP($G$410,'Team Data'!$A$1:$U$6,5,FALSE)</f>
        <v>#N/A</v>
      </c>
    </row>
    <row r="417" spans="1:10" s="66" customFormat="1" ht="25.5" hidden="1" x14ac:dyDescent="0.2">
      <c r="A417" s="93"/>
      <c r="B417" s="6" t="e">
        <f>HLOOKUP($B$410,'Team Data'!$A$1:$U$6,6,FALSE)</f>
        <v>#N/A</v>
      </c>
      <c r="C417" s="7"/>
      <c r="D417" s="7"/>
      <c r="E417" s="7"/>
      <c r="F417" s="8" t="str">
        <f>'Team Matches Results Tally'!F324</f>
        <v/>
      </c>
      <c r="G417" s="7"/>
      <c r="H417" s="7"/>
      <c r="I417" s="7"/>
      <c r="J417" s="9" t="e">
        <f>HLOOKUP($G$410,'Team Data'!$A$1:$U$6,6,FALSE)</f>
        <v>#N/A</v>
      </c>
    </row>
    <row r="418" spans="1:10" s="66" customFormat="1" ht="14.25" hidden="1" customHeight="1" x14ac:dyDescent="0.2">
      <c r="A418" s="93"/>
      <c r="B418" s="100" t="s">
        <v>183</v>
      </c>
      <c r="C418" s="101"/>
      <c r="D418" s="101"/>
      <c r="E418" s="101"/>
      <c r="F418" s="101"/>
      <c r="G418" s="101"/>
      <c r="H418" s="101"/>
      <c r="I418" s="101"/>
      <c r="J418" s="101"/>
    </row>
    <row r="419" spans="1:10" s="66" customFormat="1" ht="25.5" hidden="1" x14ac:dyDescent="0.2">
      <c r="A419" s="93"/>
      <c r="B419" s="6"/>
      <c r="C419" s="7"/>
      <c r="D419" s="7"/>
      <c r="E419" s="7"/>
      <c r="F419" s="8"/>
      <c r="G419" s="7"/>
      <c r="H419" s="7"/>
      <c r="I419" s="7"/>
      <c r="J419" s="10"/>
    </row>
    <row r="420" spans="1:10" s="66" customFormat="1" ht="14.25" hidden="1" customHeight="1" x14ac:dyDescent="0.35">
      <c r="A420" s="93"/>
      <c r="B420" s="11"/>
      <c r="C420" s="11"/>
      <c r="D420" s="11"/>
      <c r="E420" s="11"/>
      <c r="F420" s="12"/>
      <c r="G420" s="11"/>
      <c r="H420" s="11"/>
      <c r="I420" s="11"/>
      <c r="J420" s="11"/>
    </row>
    <row r="421" spans="1:10" s="66" customFormat="1" ht="21" hidden="1" x14ac:dyDescent="0.2">
      <c r="A421" s="93"/>
      <c r="B421" s="24" t="s">
        <v>184</v>
      </c>
      <c r="C421" s="25"/>
      <c r="D421" s="92"/>
      <c r="E421" s="92"/>
      <c r="F421" s="92"/>
      <c r="G421" s="92"/>
      <c r="H421" s="92"/>
      <c r="I421" s="26"/>
      <c r="J421" s="21" t="s">
        <v>184</v>
      </c>
    </row>
    <row r="422" spans="1:10" s="66" customFormat="1" ht="21" hidden="1" x14ac:dyDescent="0.2">
      <c r="A422" s="93"/>
      <c r="B422" s="28" t="s">
        <v>185</v>
      </c>
      <c r="C422" s="14">
        <f>'Team Matches Results Tally'!C328</f>
        <v>0</v>
      </c>
      <c r="D422" s="93"/>
      <c r="E422" s="93"/>
      <c r="F422" s="93"/>
      <c r="G422" s="93"/>
      <c r="H422" s="93"/>
      <c r="I422" s="15">
        <f>'Team Matches Results Tally'!G328</f>
        <v>0</v>
      </c>
      <c r="J422" s="29" t="s">
        <v>186</v>
      </c>
    </row>
    <row r="423" spans="1:10" s="66" customFormat="1" ht="21" hidden="1" x14ac:dyDescent="0.2">
      <c r="A423" s="93"/>
      <c r="B423" s="28" t="s">
        <v>187</v>
      </c>
      <c r="C423" s="14">
        <f>'Team Matches Results Tally'!D328</f>
        <v>0</v>
      </c>
      <c r="D423" s="93"/>
      <c r="E423" s="93"/>
      <c r="F423" s="93"/>
      <c r="G423" s="93"/>
      <c r="H423" s="93"/>
      <c r="I423" s="15">
        <f>'Team Matches Results Tally'!H328</f>
        <v>0</v>
      </c>
      <c r="J423" s="29" t="s">
        <v>188</v>
      </c>
    </row>
    <row r="424" spans="1:10" ht="14.25" hidden="1" customHeight="1" x14ac:dyDescent="0.2">
      <c r="A424" s="93"/>
      <c r="B424" s="93"/>
      <c r="C424" s="93"/>
      <c r="D424" s="93"/>
      <c r="E424" s="93"/>
      <c r="F424" s="93"/>
      <c r="G424" s="93"/>
      <c r="H424" s="93"/>
      <c r="I424" s="93"/>
      <c r="J424" s="93"/>
    </row>
    <row r="425" spans="1:10" ht="14.25" hidden="1" customHeight="1" x14ac:dyDescent="0.2">
      <c r="A425" s="93"/>
      <c r="B425" s="93"/>
      <c r="C425" s="93"/>
      <c r="D425" s="93"/>
      <c r="E425" s="93"/>
      <c r="F425" s="93"/>
      <c r="G425" s="93"/>
      <c r="H425" s="93"/>
      <c r="I425" s="93"/>
      <c r="J425" s="93"/>
    </row>
    <row r="426" spans="1:10" s="66" customFormat="1" ht="14.25" hidden="1" customHeight="1" x14ac:dyDescent="0.3">
      <c r="A426" s="19" t="s">
        <v>228</v>
      </c>
      <c r="B426" s="93"/>
      <c r="C426" s="93"/>
      <c r="D426" s="93"/>
      <c r="E426" s="93"/>
      <c r="F426" s="93"/>
      <c r="G426" s="93"/>
      <c r="H426" s="93"/>
      <c r="I426" s="93"/>
      <c r="J426" s="93"/>
    </row>
    <row r="427" spans="1:10" s="66" customFormat="1" ht="33.75" hidden="1" x14ac:dyDescent="0.2">
      <c r="A427" s="93"/>
      <c r="B427" s="102" t="s">
        <v>229</v>
      </c>
      <c r="C427" s="103"/>
      <c r="D427" s="103"/>
      <c r="E427" s="104"/>
      <c r="F427" s="3" t="s">
        <v>173</v>
      </c>
      <c r="G427" s="105" t="s">
        <v>230</v>
      </c>
      <c r="H427" s="103"/>
      <c r="I427" s="103"/>
      <c r="J427" s="104"/>
    </row>
    <row r="428" spans="1:10" s="66" customFormat="1" ht="14.25" hidden="1" customHeight="1" x14ac:dyDescent="0.2">
      <c r="A428" s="93"/>
      <c r="B428" s="93"/>
      <c r="C428" s="93"/>
      <c r="D428" s="93"/>
      <c r="E428" s="93"/>
      <c r="F428" s="93"/>
      <c r="G428" s="93"/>
      <c r="H428" s="93"/>
      <c r="I428" s="93"/>
      <c r="J428" s="93"/>
    </row>
    <row r="429" spans="1:10" s="66" customFormat="1" ht="23.25" hidden="1" x14ac:dyDescent="0.2">
      <c r="A429" s="93"/>
      <c r="B429" s="4"/>
      <c r="C429" s="5" t="s">
        <v>175</v>
      </c>
      <c r="D429" s="98" t="s">
        <v>176</v>
      </c>
      <c r="E429" s="99"/>
      <c r="F429" s="5" t="s">
        <v>177</v>
      </c>
      <c r="G429" s="98" t="s">
        <v>176</v>
      </c>
      <c r="H429" s="99"/>
      <c r="I429" s="5" t="s">
        <v>175</v>
      </c>
      <c r="J429" s="94" t="s">
        <v>178</v>
      </c>
    </row>
    <row r="430" spans="1:10" s="66" customFormat="1" ht="25.5" hidden="1" x14ac:dyDescent="0.2">
      <c r="A430" s="93"/>
      <c r="B430" s="6" t="e">
        <f>HLOOKUP($B$427,'Team Data'!$A$1:$U$6,2,FALSE)</f>
        <v>#N/A</v>
      </c>
      <c r="C430" s="7"/>
      <c r="D430" s="7"/>
      <c r="E430" s="7"/>
      <c r="F430" s="8" t="str">
        <f>'Team Matches Results Tally'!F333</f>
        <v/>
      </c>
      <c r="G430" s="7"/>
      <c r="H430" s="7"/>
      <c r="I430" s="7"/>
      <c r="J430" s="9" t="e">
        <f>HLOOKUP($G$427,'Team Data'!$A$1:$U$6,2,FALSE)</f>
        <v>#N/A</v>
      </c>
    </row>
    <row r="431" spans="1:10" s="66" customFormat="1" ht="25.5" hidden="1" x14ac:dyDescent="0.2">
      <c r="A431" s="93"/>
      <c r="B431" s="6" t="e">
        <f>HLOOKUP($B$427,'Team Data'!$A$1:$U$6,3,FALSE)</f>
        <v>#N/A</v>
      </c>
      <c r="C431" s="7"/>
      <c r="D431" s="7"/>
      <c r="E431" s="7"/>
      <c r="F431" s="8" t="str">
        <f>'Team Matches Results Tally'!F334</f>
        <v/>
      </c>
      <c r="G431" s="7"/>
      <c r="H431" s="7"/>
      <c r="I431" s="7"/>
      <c r="J431" s="9" t="e">
        <f>HLOOKUP($G$427,'Team Data'!$A$1:$U$6,3,FALSE)</f>
        <v>#N/A</v>
      </c>
    </row>
    <row r="432" spans="1:10" s="66" customFormat="1" ht="25.5" hidden="1" x14ac:dyDescent="0.2">
      <c r="A432" s="93"/>
      <c r="B432" s="6" t="e">
        <f>HLOOKUP($B$427,'Team Data'!$A$1:$U$6,4,FALSE)</f>
        <v>#N/A</v>
      </c>
      <c r="C432" s="7"/>
      <c r="D432" s="7"/>
      <c r="E432" s="7"/>
      <c r="F432" s="8" t="str">
        <f>'Team Matches Results Tally'!F335</f>
        <v/>
      </c>
      <c r="G432" s="7"/>
      <c r="H432" s="7"/>
      <c r="I432" s="7"/>
      <c r="J432" s="9" t="e">
        <f>HLOOKUP($G$427,'Team Data'!$A$1:$U$6,4,FALSE)</f>
        <v>#N/A</v>
      </c>
    </row>
    <row r="433" spans="1:10" s="66" customFormat="1" ht="25.5" hidden="1" x14ac:dyDescent="0.2">
      <c r="A433" s="93"/>
      <c r="B433" s="6" t="e">
        <f>HLOOKUP($B$427,'Team Data'!$A$1:$U$6,5,FALSE)</f>
        <v>#N/A</v>
      </c>
      <c r="C433" s="7"/>
      <c r="D433" s="7"/>
      <c r="E433" s="7"/>
      <c r="F433" s="8" t="str">
        <f>'Team Matches Results Tally'!F336</f>
        <v/>
      </c>
      <c r="G433" s="7"/>
      <c r="H433" s="7"/>
      <c r="I433" s="7"/>
      <c r="J433" s="9" t="e">
        <f>HLOOKUP($G$427,'Team Data'!$A$1:$U$6,5,FALSE)</f>
        <v>#N/A</v>
      </c>
    </row>
    <row r="434" spans="1:10" s="66" customFormat="1" ht="25.5" hidden="1" x14ac:dyDescent="0.2">
      <c r="A434" s="93"/>
      <c r="B434" s="6" t="e">
        <f>HLOOKUP($B$427,'Team Data'!$A$1:$U$6,6,FALSE)</f>
        <v>#N/A</v>
      </c>
      <c r="C434" s="7"/>
      <c r="D434" s="7"/>
      <c r="E434" s="7"/>
      <c r="F434" s="8" t="str">
        <f>'Team Matches Results Tally'!F337</f>
        <v/>
      </c>
      <c r="G434" s="7"/>
      <c r="H434" s="7"/>
      <c r="I434" s="7"/>
      <c r="J434" s="9" t="e">
        <f>HLOOKUP($G$427,'Team Data'!$A$1:$U$6,6,FALSE)</f>
        <v>#N/A</v>
      </c>
    </row>
    <row r="435" spans="1:10" s="66" customFormat="1" ht="14.25" hidden="1" customHeight="1" x14ac:dyDescent="0.2">
      <c r="A435" s="93"/>
      <c r="B435" s="100" t="s">
        <v>183</v>
      </c>
      <c r="C435" s="101"/>
      <c r="D435" s="101"/>
      <c r="E435" s="101"/>
      <c r="F435" s="101"/>
      <c r="G435" s="101"/>
      <c r="H435" s="101"/>
      <c r="I435" s="101"/>
      <c r="J435" s="101"/>
    </row>
    <row r="436" spans="1:10" s="66" customFormat="1" ht="25.5" hidden="1" x14ac:dyDescent="0.2">
      <c r="A436" s="93"/>
      <c r="B436" s="6"/>
      <c r="C436" s="7"/>
      <c r="D436" s="7"/>
      <c r="E436" s="7"/>
      <c r="F436" s="8"/>
      <c r="G436" s="7"/>
      <c r="H436" s="7"/>
      <c r="I436" s="7"/>
      <c r="J436" s="10"/>
    </row>
    <row r="437" spans="1:10" s="66" customFormat="1" ht="14.25" hidden="1" customHeight="1" x14ac:dyDescent="0.35">
      <c r="A437" s="93"/>
      <c r="B437" s="11"/>
      <c r="C437" s="11"/>
      <c r="D437" s="11"/>
      <c r="E437" s="11"/>
      <c r="F437" s="12"/>
      <c r="G437" s="11"/>
      <c r="H437" s="11"/>
      <c r="I437" s="11"/>
      <c r="J437" s="11"/>
    </row>
    <row r="438" spans="1:10" s="66" customFormat="1" ht="21" hidden="1" x14ac:dyDescent="0.2">
      <c r="A438" s="93"/>
      <c r="B438" s="24" t="s">
        <v>184</v>
      </c>
      <c r="C438" s="25"/>
      <c r="D438" s="92"/>
      <c r="E438" s="92"/>
      <c r="F438" s="92"/>
      <c r="G438" s="92"/>
      <c r="H438" s="92"/>
      <c r="I438" s="26"/>
      <c r="J438" s="21" t="s">
        <v>184</v>
      </c>
    </row>
    <row r="439" spans="1:10" s="66" customFormat="1" ht="21" hidden="1" x14ac:dyDescent="0.2">
      <c r="A439" s="93"/>
      <c r="B439" s="28" t="s">
        <v>185</v>
      </c>
      <c r="C439" s="14">
        <f>'Team Matches Results Tally'!C341</f>
        <v>0</v>
      </c>
      <c r="D439" s="93"/>
      <c r="E439" s="93"/>
      <c r="F439" s="93"/>
      <c r="G439" s="93"/>
      <c r="H439" s="93"/>
      <c r="I439" s="15">
        <f>'Team Matches Results Tally'!G341</f>
        <v>0</v>
      </c>
      <c r="J439" s="29" t="s">
        <v>186</v>
      </c>
    </row>
    <row r="440" spans="1:10" s="66" customFormat="1" ht="21" hidden="1" x14ac:dyDescent="0.2">
      <c r="A440" s="93"/>
      <c r="B440" s="28" t="s">
        <v>187</v>
      </c>
      <c r="C440" s="14">
        <f>'Team Matches Results Tally'!D341</f>
        <v>0</v>
      </c>
      <c r="D440" s="93"/>
      <c r="E440" s="93"/>
      <c r="F440" s="93"/>
      <c r="G440" s="93"/>
      <c r="H440" s="93"/>
      <c r="I440" s="15">
        <f>'Team Matches Results Tally'!H341</f>
        <v>0</v>
      </c>
      <c r="J440" s="29" t="s">
        <v>188</v>
      </c>
    </row>
    <row r="441" spans="1:10" ht="14.25" hidden="1" customHeight="1" x14ac:dyDescent="0.2">
      <c r="A441" s="93"/>
      <c r="B441" s="93"/>
      <c r="C441" s="93"/>
      <c r="D441" s="93"/>
      <c r="E441" s="93"/>
      <c r="F441" s="93"/>
      <c r="G441" s="93"/>
      <c r="H441" s="93"/>
      <c r="I441" s="93"/>
      <c r="J441" s="93"/>
    </row>
    <row r="442" spans="1:10" ht="14.25" hidden="1" customHeight="1" x14ac:dyDescent="0.2">
      <c r="A442" s="93"/>
      <c r="B442" s="93"/>
      <c r="C442" s="93"/>
      <c r="D442" s="93"/>
      <c r="E442" s="93"/>
      <c r="F442" s="93"/>
      <c r="G442" s="93"/>
      <c r="H442" s="93"/>
      <c r="I442" s="93"/>
      <c r="J442" s="93"/>
    </row>
    <row r="443" spans="1:10" s="66" customFormat="1" ht="14.25" hidden="1" customHeight="1" x14ac:dyDescent="0.3">
      <c r="A443" s="19" t="s">
        <v>231</v>
      </c>
      <c r="B443" s="93"/>
      <c r="C443" s="93"/>
      <c r="D443" s="93"/>
      <c r="E443" s="93"/>
      <c r="F443" s="93"/>
      <c r="G443" s="93"/>
      <c r="H443" s="93"/>
      <c r="I443" s="93"/>
      <c r="J443" s="93"/>
    </row>
    <row r="444" spans="1:10" s="66" customFormat="1" ht="33.75" hidden="1" x14ac:dyDescent="0.2">
      <c r="A444" s="93"/>
      <c r="B444" s="102" t="s">
        <v>232</v>
      </c>
      <c r="C444" s="103"/>
      <c r="D444" s="103"/>
      <c r="E444" s="104"/>
      <c r="F444" s="3" t="s">
        <v>173</v>
      </c>
      <c r="G444" s="105" t="s">
        <v>233</v>
      </c>
      <c r="H444" s="103"/>
      <c r="I444" s="103"/>
      <c r="J444" s="104"/>
    </row>
    <row r="445" spans="1:10" s="66" customFormat="1" ht="14.25" hidden="1" customHeight="1" x14ac:dyDescent="0.2">
      <c r="A445" s="93"/>
      <c r="B445" s="93"/>
      <c r="C445" s="93"/>
      <c r="D445" s="93"/>
      <c r="E445" s="93"/>
      <c r="F445" s="93"/>
      <c r="G445" s="93"/>
      <c r="H445" s="93"/>
      <c r="I445" s="93"/>
      <c r="J445" s="93"/>
    </row>
    <row r="446" spans="1:10" s="66" customFormat="1" ht="23.25" hidden="1" x14ac:dyDescent="0.2">
      <c r="A446" s="93"/>
      <c r="B446" s="4"/>
      <c r="C446" s="5" t="s">
        <v>175</v>
      </c>
      <c r="D446" s="98" t="s">
        <v>176</v>
      </c>
      <c r="E446" s="99"/>
      <c r="F446" s="5" t="s">
        <v>177</v>
      </c>
      <c r="G446" s="98" t="s">
        <v>176</v>
      </c>
      <c r="H446" s="99"/>
      <c r="I446" s="5" t="s">
        <v>175</v>
      </c>
      <c r="J446" s="94" t="s">
        <v>178</v>
      </c>
    </row>
    <row r="447" spans="1:10" s="66" customFormat="1" ht="25.5" hidden="1" x14ac:dyDescent="0.2">
      <c r="A447" s="93"/>
      <c r="B447" s="6" t="e">
        <f>HLOOKUP($B$444,'Team Data'!$A$1:$U$6,2,FALSE)</f>
        <v>#N/A</v>
      </c>
      <c r="C447" s="7"/>
      <c r="D447" s="7"/>
      <c r="E447" s="7"/>
      <c r="F447" s="8" t="str">
        <f>'Team Matches Results Tally'!F346</f>
        <v/>
      </c>
      <c r="G447" s="7"/>
      <c r="H447" s="7"/>
      <c r="I447" s="7"/>
      <c r="J447" s="9" t="e">
        <f>HLOOKUP($G$444,'Team Data'!$A$1:$U$6,2,FALSE)</f>
        <v>#N/A</v>
      </c>
    </row>
    <row r="448" spans="1:10" s="66" customFormat="1" ht="25.5" hidden="1" x14ac:dyDescent="0.2">
      <c r="A448" s="93"/>
      <c r="B448" s="6" t="e">
        <f>HLOOKUP($B$444,'Team Data'!$A$1:$U$6,3,FALSE)</f>
        <v>#N/A</v>
      </c>
      <c r="C448" s="7"/>
      <c r="D448" s="7"/>
      <c r="E448" s="7"/>
      <c r="F448" s="8" t="str">
        <f>'Team Matches Results Tally'!F347</f>
        <v/>
      </c>
      <c r="G448" s="7"/>
      <c r="H448" s="7"/>
      <c r="I448" s="7"/>
      <c r="J448" s="9" t="e">
        <f>HLOOKUP($G$444,'Team Data'!$A$1:$U$6,3,FALSE)</f>
        <v>#N/A</v>
      </c>
    </row>
    <row r="449" spans="1:10" s="66" customFormat="1" ht="25.5" hidden="1" x14ac:dyDescent="0.2">
      <c r="A449" s="93"/>
      <c r="B449" s="6" t="e">
        <f>HLOOKUP($B$444,'Team Data'!$A$1:$U$6,4,FALSE)</f>
        <v>#N/A</v>
      </c>
      <c r="C449" s="7"/>
      <c r="D449" s="7"/>
      <c r="E449" s="7"/>
      <c r="F449" s="8" t="str">
        <f>'Team Matches Results Tally'!F348</f>
        <v/>
      </c>
      <c r="G449" s="7"/>
      <c r="H449" s="7"/>
      <c r="I449" s="7"/>
      <c r="J449" s="9" t="e">
        <f>HLOOKUP($G$444,'Team Data'!$A$1:$U$6,4,FALSE)</f>
        <v>#N/A</v>
      </c>
    </row>
    <row r="450" spans="1:10" s="66" customFormat="1" ht="25.5" hidden="1" x14ac:dyDescent="0.2">
      <c r="A450" s="93"/>
      <c r="B450" s="6" t="e">
        <f>HLOOKUP($B$444,'Team Data'!$A$1:$U$6,5,FALSE)</f>
        <v>#N/A</v>
      </c>
      <c r="C450" s="7"/>
      <c r="D450" s="7"/>
      <c r="E450" s="7"/>
      <c r="F450" s="8" t="str">
        <f>'Team Matches Results Tally'!F349</f>
        <v/>
      </c>
      <c r="G450" s="7"/>
      <c r="H450" s="7"/>
      <c r="I450" s="7"/>
      <c r="J450" s="9" t="e">
        <f>HLOOKUP($G$444,'Team Data'!$A$1:$U$6,5,FALSE)</f>
        <v>#N/A</v>
      </c>
    </row>
    <row r="451" spans="1:10" s="66" customFormat="1" ht="25.5" hidden="1" x14ac:dyDescent="0.2">
      <c r="A451" s="93"/>
      <c r="B451" s="6" t="e">
        <f>HLOOKUP($B$444,'Team Data'!$A$1:$U$6,6,FALSE)</f>
        <v>#N/A</v>
      </c>
      <c r="C451" s="7"/>
      <c r="D451" s="7"/>
      <c r="E451" s="7"/>
      <c r="F451" s="8" t="str">
        <f>'Team Matches Results Tally'!F350</f>
        <v/>
      </c>
      <c r="G451" s="7"/>
      <c r="H451" s="7"/>
      <c r="I451" s="7"/>
      <c r="J451" s="9" t="e">
        <f>HLOOKUP($G$444,'Team Data'!$A$1:$U$6,6,FALSE)</f>
        <v>#N/A</v>
      </c>
    </row>
    <row r="452" spans="1:10" s="66" customFormat="1" ht="14.25" hidden="1" customHeight="1" x14ac:dyDescent="0.2">
      <c r="A452" s="93"/>
      <c r="B452" s="100" t="s">
        <v>183</v>
      </c>
      <c r="C452" s="101"/>
      <c r="D452" s="101"/>
      <c r="E452" s="101"/>
      <c r="F452" s="101"/>
      <c r="G452" s="101"/>
      <c r="H452" s="101"/>
      <c r="I452" s="101"/>
      <c r="J452" s="101"/>
    </row>
    <row r="453" spans="1:10" s="66" customFormat="1" ht="25.5" hidden="1" x14ac:dyDescent="0.2">
      <c r="A453" s="93"/>
      <c r="B453" s="6"/>
      <c r="C453" s="7"/>
      <c r="D453" s="7"/>
      <c r="E453" s="7"/>
      <c r="F453" s="8"/>
      <c r="G453" s="7"/>
      <c r="H453" s="7"/>
      <c r="I453" s="7"/>
      <c r="J453" s="10"/>
    </row>
    <row r="454" spans="1:10" s="66" customFormat="1" ht="14.25" hidden="1" customHeight="1" x14ac:dyDescent="0.35">
      <c r="A454" s="93"/>
      <c r="B454" s="11"/>
      <c r="C454" s="11"/>
      <c r="D454" s="11"/>
      <c r="E454" s="11"/>
      <c r="F454" s="12"/>
      <c r="G454" s="11"/>
      <c r="H454" s="11"/>
      <c r="I454" s="11"/>
      <c r="J454" s="11"/>
    </row>
    <row r="455" spans="1:10" s="66" customFormat="1" ht="21" hidden="1" x14ac:dyDescent="0.2">
      <c r="A455" s="93"/>
      <c r="B455" s="24" t="s">
        <v>184</v>
      </c>
      <c r="C455" s="25"/>
      <c r="D455" s="92"/>
      <c r="E455" s="92"/>
      <c r="F455" s="92"/>
      <c r="G455" s="92"/>
      <c r="H455" s="92"/>
      <c r="I455" s="26"/>
      <c r="J455" s="21" t="s">
        <v>184</v>
      </c>
    </row>
    <row r="456" spans="1:10" s="66" customFormat="1" ht="21" hidden="1" x14ac:dyDescent="0.2">
      <c r="A456" s="93"/>
      <c r="B456" s="28" t="s">
        <v>185</v>
      </c>
      <c r="C456" s="14">
        <f>'Team Matches Results Tally'!C354</f>
        <v>0</v>
      </c>
      <c r="D456" s="93"/>
      <c r="E456" s="93"/>
      <c r="F456" s="93"/>
      <c r="G456" s="93"/>
      <c r="H456" s="93"/>
      <c r="I456" s="15">
        <f>'Team Matches Results Tally'!G354</f>
        <v>0</v>
      </c>
      <c r="J456" s="29" t="s">
        <v>186</v>
      </c>
    </row>
    <row r="457" spans="1:10" s="66" customFormat="1" ht="21" hidden="1" x14ac:dyDescent="0.2">
      <c r="A457" s="93"/>
      <c r="B457" s="28" t="s">
        <v>187</v>
      </c>
      <c r="C457" s="14">
        <f>'Team Matches Results Tally'!D354</f>
        <v>0</v>
      </c>
      <c r="D457" s="93"/>
      <c r="E457" s="93"/>
      <c r="F457" s="93"/>
      <c r="G457" s="93"/>
      <c r="H457" s="93"/>
      <c r="I457" s="15">
        <f>'Team Matches Results Tally'!H354</f>
        <v>0</v>
      </c>
      <c r="J457" s="29" t="s">
        <v>188</v>
      </c>
    </row>
    <row r="458" spans="1:10" ht="14.25" hidden="1" customHeight="1" x14ac:dyDescent="0.2">
      <c r="A458" s="93"/>
      <c r="B458" s="93"/>
      <c r="C458" s="93"/>
      <c r="D458" s="93"/>
      <c r="E458" s="93"/>
      <c r="F458" s="93"/>
      <c r="G458" s="93"/>
      <c r="H458" s="93"/>
      <c r="I458" s="93"/>
      <c r="J458" s="93"/>
    </row>
    <row r="459" spans="1:10" ht="14.25" hidden="1" customHeight="1" x14ac:dyDescent="0.2">
      <c r="A459" s="93"/>
      <c r="B459" s="93"/>
      <c r="C459" s="93"/>
      <c r="D459" s="93"/>
      <c r="E459" s="93"/>
      <c r="F459" s="93"/>
      <c r="G459" s="93"/>
      <c r="H459" s="93"/>
      <c r="I459" s="93"/>
      <c r="J459" s="93"/>
    </row>
    <row r="460" spans="1:10" s="66" customFormat="1" ht="14.25" hidden="1" customHeight="1" x14ac:dyDescent="0.3">
      <c r="A460" s="19" t="s">
        <v>234</v>
      </c>
      <c r="B460" s="93"/>
      <c r="C460" s="93"/>
      <c r="D460" s="93"/>
      <c r="E460" s="93"/>
      <c r="F460" s="93"/>
      <c r="G460" s="93"/>
      <c r="H460" s="93"/>
      <c r="I460" s="93"/>
      <c r="J460" s="93"/>
    </row>
    <row r="461" spans="1:10" s="66" customFormat="1" ht="33.75" hidden="1" x14ac:dyDescent="0.2">
      <c r="A461" s="93"/>
      <c r="B461" s="102" t="s">
        <v>235</v>
      </c>
      <c r="C461" s="103"/>
      <c r="D461" s="103"/>
      <c r="E461" s="104"/>
      <c r="F461" s="3" t="s">
        <v>173</v>
      </c>
      <c r="G461" s="105" t="s">
        <v>236</v>
      </c>
      <c r="H461" s="103"/>
      <c r="I461" s="103"/>
      <c r="J461" s="104"/>
    </row>
    <row r="462" spans="1:10" s="66" customFormat="1" ht="14.25" hidden="1" customHeight="1" x14ac:dyDescent="0.2">
      <c r="A462" s="93"/>
      <c r="B462" s="93"/>
      <c r="C462" s="93"/>
      <c r="D462" s="93"/>
      <c r="E462" s="93"/>
      <c r="F462" s="93"/>
      <c r="G462" s="93"/>
      <c r="H462" s="93"/>
      <c r="I462" s="93"/>
      <c r="J462" s="93"/>
    </row>
    <row r="463" spans="1:10" s="66" customFormat="1" ht="23.25" hidden="1" x14ac:dyDescent="0.2">
      <c r="A463" s="93"/>
      <c r="B463" s="4"/>
      <c r="C463" s="5" t="s">
        <v>175</v>
      </c>
      <c r="D463" s="98" t="s">
        <v>176</v>
      </c>
      <c r="E463" s="99"/>
      <c r="F463" s="5" t="s">
        <v>177</v>
      </c>
      <c r="G463" s="98" t="s">
        <v>176</v>
      </c>
      <c r="H463" s="99"/>
      <c r="I463" s="5" t="s">
        <v>175</v>
      </c>
      <c r="J463" s="94" t="s">
        <v>178</v>
      </c>
    </row>
    <row r="464" spans="1:10" s="66" customFormat="1" ht="25.5" hidden="1" x14ac:dyDescent="0.2">
      <c r="A464" s="93"/>
      <c r="B464" s="6" t="e">
        <f>HLOOKUP($B$461,'Team Data'!$A$1:$U$6,2,FALSE)</f>
        <v>#N/A</v>
      </c>
      <c r="C464" s="7"/>
      <c r="D464" s="7"/>
      <c r="E464" s="7"/>
      <c r="F464" s="8" t="str">
        <f>'Team Matches Results Tally'!F359</f>
        <v/>
      </c>
      <c r="G464" s="7"/>
      <c r="H464" s="7"/>
      <c r="I464" s="7"/>
      <c r="J464" s="9" t="e">
        <f>HLOOKUP($G$461,'Team Data'!$A$1:$U$6,2,FALSE)</f>
        <v>#N/A</v>
      </c>
    </row>
    <row r="465" spans="1:10" s="66" customFormat="1" ht="25.5" hidden="1" x14ac:dyDescent="0.2">
      <c r="A465" s="93"/>
      <c r="B465" s="6" t="e">
        <f>HLOOKUP($B$461,'Team Data'!$A$1:$U$6,3,FALSE)</f>
        <v>#N/A</v>
      </c>
      <c r="C465" s="7"/>
      <c r="D465" s="7"/>
      <c r="E465" s="7"/>
      <c r="F465" s="8" t="str">
        <f>'Team Matches Results Tally'!F360</f>
        <v/>
      </c>
      <c r="G465" s="7"/>
      <c r="H465" s="7"/>
      <c r="I465" s="7"/>
      <c r="J465" s="9" t="e">
        <f>HLOOKUP($G$461,'Team Data'!$A$1:$U$6,3,FALSE)</f>
        <v>#N/A</v>
      </c>
    </row>
    <row r="466" spans="1:10" s="66" customFormat="1" ht="25.5" hidden="1" x14ac:dyDescent="0.2">
      <c r="A466" s="93"/>
      <c r="B466" s="6" t="e">
        <f>HLOOKUP($B$461,'Team Data'!$A$1:$U$6,4,FALSE)</f>
        <v>#N/A</v>
      </c>
      <c r="C466" s="7"/>
      <c r="D466" s="7"/>
      <c r="E466" s="7"/>
      <c r="F466" s="8" t="str">
        <f>'Team Matches Results Tally'!F361</f>
        <v/>
      </c>
      <c r="G466" s="7"/>
      <c r="H466" s="7"/>
      <c r="I466" s="7"/>
      <c r="J466" s="9" t="e">
        <f>HLOOKUP($G$461,'Team Data'!$A$1:$U$6,4,FALSE)</f>
        <v>#N/A</v>
      </c>
    </row>
    <row r="467" spans="1:10" s="66" customFormat="1" ht="25.5" hidden="1" x14ac:dyDescent="0.2">
      <c r="A467" s="93"/>
      <c r="B467" s="6" t="e">
        <f>HLOOKUP($B$461,'Team Data'!$A$1:$U$6,5,FALSE)</f>
        <v>#N/A</v>
      </c>
      <c r="C467" s="7"/>
      <c r="D467" s="7"/>
      <c r="E467" s="7"/>
      <c r="F467" s="8" t="str">
        <f>'Team Matches Results Tally'!F362</f>
        <v/>
      </c>
      <c r="G467" s="7"/>
      <c r="H467" s="7"/>
      <c r="I467" s="7"/>
      <c r="J467" s="9" t="e">
        <f>HLOOKUP($G$461,'Team Data'!$A$1:$U$6,5,FALSE)</f>
        <v>#N/A</v>
      </c>
    </row>
    <row r="468" spans="1:10" s="66" customFormat="1" ht="25.5" hidden="1" x14ac:dyDescent="0.2">
      <c r="A468" s="93"/>
      <c r="B468" s="6" t="e">
        <f>HLOOKUP($B$461,'Team Data'!$A$1:$U$6,6,FALSE)</f>
        <v>#N/A</v>
      </c>
      <c r="C468" s="7"/>
      <c r="D468" s="7"/>
      <c r="E468" s="7"/>
      <c r="F468" s="8" t="str">
        <f>'Team Matches Results Tally'!F363</f>
        <v/>
      </c>
      <c r="G468" s="7"/>
      <c r="H468" s="7"/>
      <c r="I468" s="7"/>
      <c r="J468" s="9" t="e">
        <f>HLOOKUP($G$461,'Team Data'!$A$1:$U$6,6,FALSE)</f>
        <v>#N/A</v>
      </c>
    </row>
    <row r="469" spans="1:10" s="66" customFormat="1" ht="14.25" hidden="1" customHeight="1" x14ac:dyDescent="0.2">
      <c r="A469" s="93"/>
      <c r="B469" s="100" t="s">
        <v>183</v>
      </c>
      <c r="C469" s="101"/>
      <c r="D469" s="101"/>
      <c r="E469" s="101"/>
      <c r="F469" s="101"/>
      <c r="G469" s="101"/>
      <c r="H469" s="101"/>
      <c r="I469" s="101"/>
      <c r="J469" s="101"/>
    </row>
    <row r="470" spans="1:10" s="66" customFormat="1" ht="25.5" hidden="1" x14ac:dyDescent="0.2">
      <c r="A470" s="93"/>
      <c r="B470" s="6"/>
      <c r="C470" s="7"/>
      <c r="D470" s="7"/>
      <c r="E470" s="7"/>
      <c r="F470" s="8"/>
      <c r="G470" s="7"/>
      <c r="H470" s="7"/>
      <c r="I470" s="7"/>
      <c r="J470" s="10"/>
    </row>
    <row r="471" spans="1:10" s="66" customFormat="1" ht="14.25" hidden="1" customHeight="1" x14ac:dyDescent="0.35">
      <c r="A471" s="93"/>
      <c r="B471" s="11"/>
      <c r="C471" s="11"/>
      <c r="D471" s="11"/>
      <c r="E471" s="11"/>
      <c r="F471" s="12"/>
      <c r="G471" s="11"/>
      <c r="H471" s="11"/>
      <c r="I471" s="11"/>
      <c r="J471" s="11"/>
    </row>
    <row r="472" spans="1:10" s="66" customFormat="1" ht="21" hidden="1" x14ac:dyDescent="0.2">
      <c r="A472" s="93"/>
      <c r="B472" s="24" t="s">
        <v>184</v>
      </c>
      <c r="C472" s="25"/>
      <c r="D472" s="92"/>
      <c r="E472" s="92"/>
      <c r="F472" s="92"/>
      <c r="G472" s="92"/>
      <c r="H472" s="92"/>
      <c r="I472" s="26"/>
      <c r="J472" s="21" t="s">
        <v>184</v>
      </c>
    </row>
    <row r="473" spans="1:10" s="66" customFormat="1" ht="21" hidden="1" x14ac:dyDescent="0.2">
      <c r="A473" s="93"/>
      <c r="B473" s="28" t="s">
        <v>185</v>
      </c>
      <c r="C473" s="14">
        <f>'Team Matches Results Tally'!C367</f>
        <v>0</v>
      </c>
      <c r="D473" s="93"/>
      <c r="E473" s="93"/>
      <c r="F473" s="93"/>
      <c r="G473" s="93"/>
      <c r="H473" s="93"/>
      <c r="I473" s="15">
        <f>'Team Matches Results Tally'!G367</f>
        <v>0</v>
      </c>
      <c r="J473" s="29" t="s">
        <v>186</v>
      </c>
    </row>
    <row r="474" spans="1:10" s="66" customFormat="1" ht="21" hidden="1" x14ac:dyDescent="0.2">
      <c r="A474" s="93"/>
      <c r="B474" s="28" t="s">
        <v>187</v>
      </c>
      <c r="C474" s="14">
        <f>'Team Matches Results Tally'!D367</f>
        <v>0</v>
      </c>
      <c r="D474" s="93"/>
      <c r="E474" s="93"/>
      <c r="F474" s="93"/>
      <c r="G474" s="93"/>
      <c r="H474" s="93"/>
      <c r="I474" s="15">
        <f>'Team Matches Results Tally'!H367</f>
        <v>0</v>
      </c>
      <c r="J474" s="29" t="s">
        <v>188</v>
      </c>
    </row>
    <row r="475" spans="1:10" s="66" customFormat="1" ht="14.25" hidden="1" customHeight="1" x14ac:dyDescent="0.2">
      <c r="A475" s="93"/>
      <c r="B475" s="93"/>
      <c r="C475" s="93"/>
      <c r="D475" s="93"/>
      <c r="E475" s="93"/>
      <c r="F475" s="93"/>
      <c r="G475" s="93"/>
      <c r="H475" s="93"/>
      <c r="I475" s="93"/>
      <c r="J475" s="93"/>
    </row>
    <row r="476" spans="1:10" s="66" customFormat="1" ht="14.25" hidden="1" customHeight="1" x14ac:dyDescent="0.2">
      <c r="A476" s="93"/>
      <c r="B476" s="93"/>
      <c r="C476" s="93"/>
      <c r="D476" s="93"/>
      <c r="E476" s="93"/>
      <c r="F476" s="93"/>
      <c r="G476" s="93"/>
      <c r="H476" s="93"/>
      <c r="I476" s="93"/>
      <c r="J476" s="93"/>
    </row>
    <row r="477" spans="1:10" s="66" customFormat="1" ht="14.25" hidden="1" customHeight="1" x14ac:dyDescent="0.3">
      <c r="A477" s="19" t="s">
        <v>237</v>
      </c>
      <c r="B477" s="93"/>
      <c r="C477" s="93"/>
      <c r="D477" s="93"/>
      <c r="E477" s="93"/>
      <c r="F477" s="93"/>
      <c r="G477" s="93"/>
      <c r="H477" s="93"/>
      <c r="I477" s="93"/>
      <c r="J477" s="93"/>
    </row>
    <row r="478" spans="1:10" s="66" customFormat="1" ht="33.75" hidden="1" x14ac:dyDescent="0.2">
      <c r="A478" s="93"/>
      <c r="B478" s="102" t="s">
        <v>238</v>
      </c>
      <c r="C478" s="103"/>
      <c r="D478" s="103"/>
      <c r="E478" s="104"/>
      <c r="F478" s="3" t="s">
        <v>173</v>
      </c>
      <c r="G478" s="105" t="s">
        <v>239</v>
      </c>
      <c r="H478" s="103"/>
      <c r="I478" s="103"/>
      <c r="J478" s="104"/>
    </row>
    <row r="479" spans="1:10" s="66" customFormat="1" ht="14.25" hidden="1" customHeight="1" x14ac:dyDescent="0.2">
      <c r="A479" s="93"/>
      <c r="B479" s="93"/>
      <c r="C479" s="93"/>
      <c r="D479" s="93"/>
      <c r="E479" s="93"/>
      <c r="F479" s="93"/>
      <c r="G479" s="93"/>
      <c r="H479" s="93"/>
      <c r="I479" s="93"/>
      <c r="J479" s="93"/>
    </row>
    <row r="480" spans="1:10" s="66" customFormat="1" ht="23.25" hidden="1" x14ac:dyDescent="0.2">
      <c r="A480" s="93"/>
      <c r="B480" s="4"/>
      <c r="C480" s="5" t="s">
        <v>175</v>
      </c>
      <c r="D480" s="98" t="s">
        <v>176</v>
      </c>
      <c r="E480" s="99"/>
      <c r="F480" s="5" t="s">
        <v>177</v>
      </c>
      <c r="G480" s="98" t="s">
        <v>176</v>
      </c>
      <c r="H480" s="99"/>
      <c r="I480" s="5" t="s">
        <v>175</v>
      </c>
      <c r="J480" s="94" t="s">
        <v>178</v>
      </c>
    </row>
    <row r="481" spans="1:10" s="66" customFormat="1" ht="25.5" hidden="1" x14ac:dyDescent="0.2">
      <c r="A481" s="93"/>
      <c r="B481" s="6" t="e">
        <f>HLOOKUP($B$478,'Team Data'!$A$1:$U$6,2,FALSE)</f>
        <v>#N/A</v>
      </c>
      <c r="C481" s="7"/>
      <c r="D481" s="7"/>
      <c r="E481" s="7"/>
      <c r="F481" s="8" t="str">
        <f>'Team Matches Results Tally'!F372</f>
        <v/>
      </c>
      <c r="G481" s="7"/>
      <c r="H481" s="7"/>
      <c r="I481" s="7"/>
      <c r="J481" s="9" t="e">
        <f>HLOOKUP($G$478,'Team Data'!$A$1:$U$6,2,FALSE)</f>
        <v>#N/A</v>
      </c>
    </row>
    <row r="482" spans="1:10" s="66" customFormat="1" ht="25.5" hidden="1" x14ac:dyDescent="0.2">
      <c r="A482" s="93"/>
      <c r="B482" s="6" t="e">
        <f>HLOOKUP($B$478,'Team Data'!$A$1:$U$6,3,FALSE)</f>
        <v>#N/A</v>
      </c>
      <c r="C482" s="7"/>
      <c r="D482" s="7"/>
      <c r="E482" s="7"/>
      <c r="F482" s="8" t="str">
        <f>'Team Matches Results Tally'!F373</f>
        <v/>
      </c>
      <c r="G482" s="7"/>
      <c r="H482" s="7"/>
      <c r="I482" s="7"/>
      <c r="J482" s="9" t="e">
        <f>HLOOKUP($G$478,'Team Data'!$A$1:$U$6,3,FALSE)</f>
        <v>#N/A</v>
      </c>
    </row>
    <row r="483" spans="1:10" s="66" customFormat="1" ht="25.5" hidden="1" x14ac:dyDescent="0.2">
      <c r="A483" s="93"/>
      <c r="B483" s="6" t="e">
        <f>HLOOKUP($B$478,'Team Data'!$A$1:$U$6,4,FALSE)</f>
        <v>#N/A</v>
      </c>
      <c r="C483" s="7"/>
      <c r="D483" s="7"/>
      <c r="E483" s="7"/>
      <c r="F483" s="8" t="str">
        <f>'Team Matches Results Tally'!F374</f>
        <v/>
      </c>
      <c r="G483" s="7"/>
      <c r="H483" s="7"/>
      <c r="I483" s="7"/>
      <c r="J483" s="9" t="e">
        <f>HLOOKUP($G$478,'Team Data'!$A$1:$U$6,4,FALSE)</f>
        <v>#N/A</v>
      </c>
    </row>
    <row r="484" spans="1:10" s="66" customFormat="1" ht="25.5" hidden="1" x14ac:dyDescent="0.2">
      <c r="A484" s="93"/>
      <c r="B484" s="6" t="e">
        <f>HLOOKUP($B$478,'Team Data'!$A$1:$U$6,5,FALSE)</f>
        <v>#N/A</v>
      </c>
      <c r="C484" s="7"/>
      <c r="D484" s="7"/>
      <c r="E484" s="7"/>
      <c r="F484" s="8" t="str">
        <f>'Team Matches Results Tally'!F375</f>
        <v/>
      </c>
      <c r="G484" s="7"/>
      <c r="H484" s="7"/>
      <c r="I484" s="7"/>
      <c r="J484" s="9" t="e">
        <f>HLOOKUP($G$478,'Team Data'!$A$1:$U$6,5,FALSE)</f>
        <v>#N/A</v>
      </c>
    </row>
    <row r="485" spans="1:10" s="66" customFormat="1" ht="25.5" hidden="1" x14ac:dyDescent="0.2">
      <c r="A485" s="93"/>
      <c r="B485" s="6" t="e">
        <f>HLOOKUP($B$478,'Team Data'!$A$1:$U$6,6,FALSE)</f>
        <v>#N/A</v>
      </c>
      <c r="C485" s="7"/>
      <c r="D485" s="7"/>
      <c r="E485" s="7"/>
      <c r="F485" s="8" t="str">
        <f>'Team Matches Results Tally'!F376</f>
        <v/>
      </c>
      <c r="G485" s="7"/>
      <c r="H485" s="7"/>
      <c r="I485" s="7"/>
      <c r="J485" s="9" t="e">
        <f>HLOOKUP($G$478,'Team Data'!$A$1:$U$6,6,FALSE)</f>
        <v>#N/A</v>
      </c>
    </row>
    <row r="486" spans="1:10" s="66" customFormat="1" ht="14.25" hidden="1" customHeight="1" x14ac:dyDescent="0.2">
      <c r="A486" s="93"/>
      <c r="B486" s="100" t="s">
        <v>183</v>
      </c>
      <c r="C486" s="101"/>
      <c r="D486" s="101"/>
      <c r="E486" s="101"/>
      <c r="F486" s="101"/>
      <c r="G486" s="101"/>
      <c r="H486" s="101"/>
      <c r="I486" s="101"/>
      <c r="J486" s="101"/>
    </row>
    <row r="487" spans="1:10" s="66" customFormat="1" ht="25.5" hidden="1" x14ac:dyDescent="0.2">
      <c r="A487" s="93"/>
      <c r="B487" s="6"/>
      <c r="C487" s="7"/>
      <c r="D487" s="7"/>
      <c r="E487" s="7"/>
      <c r="F487" s="8"/>
      <c r="G487" s="7"/>
      <c r="H487" s="7"/>
      <c r="I487" s="7"/>
      <c r="J487" s="10"/>
    </row>
    <row r="488" spans="1:10" s="66" customFormat="1" ht="14.25" hidden="1" customHeight="1" x14ac:dyDescent="0.35">
      <c r="A488" s="93"/>
      <c r="B488" s="11"/>
      <c r="C488" s="11"/>
      <c r="D488" s="11"/>
      <c r="E488" s="11"/>
      <c r="F488" s="12"/>
      <c r="G488" s="11"/>
      <c r="H488" s="11"/>
      <c r="I488" s="11"/>
      <c r="J488" s="11"/>
    </row>
    <row r="489" spans="1:10" s="66" customFormat="1" ht="21" hidden="1" x14ac:dyDescent="0.2">
      <c r="A489" s="93"/>
      <c r="B489" s="24" t="s">
        <v>184</v>
      </c>
      <c r="C489" s="25"/>
      <c r="D489" s="92"/>
      <c r="E489" s="92"/>
      <c r="F489" s="92"/>
      <c r="G489" s="92"/>
      <c r="H489" s="92"/>
      <c r="I489" s="26"/>
      <c r="J489" s="21" t="s">
        <v>184</v>
      </c>
    </row>
    <row r="490" spans="1:10" s="66" customFormat="1" ht="21" hidden="1" x14ac:dyDescent="0.2">
      <c r="A490" s="93"/>
      <c r="B490" s="28" t="s">
        <v>185</v>
      </c>
      <c r="C490" s="14">
        <f>'Team Matches Results Tally'!C380</f>
        <v>0</v>
      </c>
      <c r="D490" s="93"/>
      <c r="E490" s="93"/>
      <c r="F490" s="93"/>
      <c r="G490" s="93"/>
      <c r="H490" s="93"/>
      <c r="I490" s="15">
        <f>'Team Matches Results Tally'!G380</f>
        <v>0</v>
      </c>
      <c r="J490" s="29" t="s">
        <v>186</v>
      </c>
    </row>
    <row r="491" spans="1:10" s="66" customFormat="1" ht="21" hidden="1" x14ac:dyDescent="0.2">
      <c r="A491" s="93"/>
      <c r="B491" s="28" t="s">
        <v>187</v>
      </c>
      <c r="C491" s="14">
        <f>'Team Matches Results Tally'!D380</f>
        <v>0</v>
      </c>
      <c r="D491" s="93"/>
      <c r="E491" s="93"/>
      <c r="F491" s="93"/>
      <c r="G491" s="93"/>
      <c r="H491" s="93"/>
      <c r="I491" s="15">
        <f>'Team Matches Results Tally'!H380</f>
        <v>0</v>
      </c>
      <c r="J491" s="29" t="s">
        <v>188</v>
      </c>
    </row>
    <row r="492" spans="1:10" s="66" customFormat="1" ht="14.25" hidden="1" customHeight="1" x14ac:dyDescent="0.2">
      <c r="A492" s="93"/>
      <c r="B492" s="93"/>
      <c r="C492" s="93"/>
      <c r="D492" s="93"/>
      <c r="E492" s="93"/>
      <c r="F492" s="93"/>
      <c r="G492" s="93"/>
      <c r="H492" s="93"/>
      <c r="I492" s="93"/>
      <c r="J492" s="93"/>
    </row>
    <row r="493" spans="1:10" s="66" customFormat="1" ht="14.25" hidden="1" customHeight="1" x14ac:dyDescent="0.2">
      <c r="A493" s="93"/>
      <c r="B493" s="93"/>
      <c r="C493" s="93"/>
      <c r="D493" s="93"/>
      <c r="E493" s="93"/>
      <c r="F493" s="93"/>
      <c r="G493" s="93"/>
      <c r="H493" s="93"/>
      <c r="I493" s="93"/>
      <c r="J493" s="93"/>
    </row>
    <row r="494" spans="1:10" s="66" customFormat="1" ht="14.25" hidden="1" customHeight="1" x14ac:dyDescent="0.3">
      <c r="A494" s="19" t="s">
        <v>240</v>
      </c>
      <c r="B494" s="93"/>
      <c r="C494" s="93"/>
      <c r="D494" s="93"/>
      <c r="E494" s="93"/>
      <c r="F494" s="93"/>
      <c r="G494" s="93"/>
      <c r="H494" s="93"/>
      <c r="I494" s="93"/>
      <c r="J494" s="93"/>
    </row>
    <row r="495" spans="1:10" s="66" customFormat="1" ht="33.75" hidden="1" x14ac:dyDescent="0.2">
      <c r="A495" s="93"/>
      <c r="B495" s="102" t="s">
        <v>241</v>
      </c>
      <c r="C495" s="103"/>
      <c r="D495" s="103"/>
      <c r="E495" s="104"/>
      <c r="F495" s="3" t="s">
        <v>173</v>
      </c>
      <c r="G495" s="105" t="s">
        <v>242</v>
      </c>
      <c r="H495" s="103"/>
      <c r="I495" s="103"/>
      <c r="J495" s="104"/>
    </row>
    <row r="496" spans="1:10" s="66" customFormat="1" ht="14.25" hidden="1" customHeight="1" x14ac:dyDescent="0.2">
      <c r="A496" s="93"/>
      <c r="B496" s="93"/>
      <c r="C496" s="93"/>
      <c r="D496" s="93"/>
      <c r="E496" s="93"/>
      <c r="F496" s="93"/>
      <c r="G496" s="93"/>
      <c r="H496" s="93"/>
      <c r="I496" s="93"/>
      <c r="J496" s="93"/>
    </row>
    <row r="497" spans="1:10" s="66" customFormat="1" ht="23.25" hidden="1" x14ac:dyDescent="0.2">
      <c r="A497" s="93"/>
      <c r="B497" s="4"/>
      <c r="C497" s="5" t="s">
        <v>175</v>
      </c>
      <c r="D497" s="98" t="s">
        <v>176</v>
      </c>
      <c r="E497" s="99"/>
      <c r="F497" s="5" t="s">
        <v>177</v>
      </c>
      <c r="G497" s="98" t="s">
        <v>176</v>
      </c>
      <c r="H497" s="99"/>
      <c r="I497" s="5" t="s">
        <v>175</v>
      </c>
      <c r="J497" s="94" t="s">
        <v>178</v>
      </c>
    </row>
    <row r="498" spans="1:10" s="66" customFormat="1" ht="25.5" hidden="1" x14ac:dyDescent="0.2">
      <c r="A498" s="93"/>
      <c r="B498" s="6" t="e">
        <f>HLOOKUP($B$495,'Team Data'!$A$1:$U$6,2,FALSE)</f>
        <v>#N/A</v>
      </c>
      <c r="C498" s="7"/>
      <c r="D498" s="7"/>
      <c r="E498" s="7"/>
      <c r="F498" s="8" t="str">
        <f>'Team Matches Results Tally'!F385</f>
        <v/>
      </c>
      <c r="G498" s="7"/>
      <c r="H498" s="7"/>
      <c r="I498" s="7"/>
      <c r="J498" s="9" t="e">
        <f>HLOOKUP($G$495,'Team Data'!$A$1:$U$6,2,FALSE)</f>
        <v>#N/A</v>
      </c>
    </row>
    <row r="499" spans="1:10" s="66" customFormat="1" ht="25.5" hidden="1" x14ac:dyDescent="0.2">
      <c r="A499" s="93"/>
      <c r="B499" s="6" t="e">
        <f>HLOOKUP($B$495,'Team Data'!$A$1:$U$6,3,FALSE)</f>
        <v>#N/A</v>
      </c>
      <c r="C499" s="7"/>
      <c r="D499" s="7"/>
      <c r="E499" s="7"/>
      <c r="F499" s="8" t="str">
        <f>'Team Matches Results Tally'!F386</f>
        <v/>
      </c>
      <c r="G499" s="7"/>
      <c r="H499" s="7"/>
      <c r="I499" s="7"/>
      <c r="J499" s="9" t="e">
        <f>HLOOKUP($G$495,'Team Data'!$A$1:$U$6,3,FALSE)</f>
        <v>#N/A</v>
      </c>
    </row>
    <row r="500" spans="1:10" s="66" customFormat="1" ht="25.5" hidden="1" x14ac:dyDescent="0.2">
      <c r="A500" s="93"/>
      <c r="B500" s="6" t="e">
        <f>HLOOKUP($B$495,'Team Data'!$A$1:$U$6,4,FALSE)</f>
        <v>#N/A</v>
      </c>
      <c r="C500" s="7"/>
      <c r="D500" s="7"/>
      <c r="E500" s="7"/>
      <c r="F500" s="8" t="str">
        <f>'Team Matches Results Tally'!F387</f>
        <v/>
      </c>
      <c r="G500" s="7"/>
      <c r="H500" s="7"/>
      <c r="I500" s="7"/>
      <c r="J500" s="9" t="e">
        <f>HLOOKUP($G$495,'Team Data'!$A$1:$U$6,4,FALSE)</f>
        <v>#N/A</v>
      </c>
    </row>
    <row r="501" spans="1:10" s="66" customFormat="1" ht="25.5" hidden="1" x14ac:dyDescent="0.2">
      <c r="A501" s="93"/>
      <c r="B501" s="6" t="e">
        <f>HLOOKUP($B$495,'Team Data'!$A$1:$U$6,5,FALSE)</f>
        <v>#N/A</v>
      </c>
      <c r="C501" s="7"/>
      <c r="D501" s="7"/>
      <c r="E501" s="7"/>
      <c r="F501" s="8" t="str">
        <f>'Team Matches Results Tally'!F388</f>
        <v/>
      </c>
      <c r="G501" s="7"/>
      <c r="H501" s="7"/>
      <c r="I501" s="7"/>
      <c r="J501" s="9" t="e">
        <f>HLOOKUP($G$495,'Team Data'!$A$1:$U$6,5,FALSE)</f>
        <v>#N/A</v>
      </c>
    </row>
    <row r="502" spans="1:10" s="66" customFormat="1" ht="25.5" hidden="1" x14ac:dyDescent="0.2">
      <c r="A502" s="93"/>
      <c r="B502" s="6" t="e">
        <f>HLOOKUP($B$495,'Team Data'!$A$1:$U$6,6,FALSE)</f>
        <v>#N/A</v>
      </c>
      <c r="C502" s="7"/>
      <c r="D502" s="7"/>
      <c r="E502" s="7"/>
      <c r="F502" s="8" t="str">
        <f>'Team Matches Results Tally'!F389</f>
        <v/>
      </c>
      <c r="G502" s="7"/>
      <c r="H502" s="7"/>
      <c r="I502" s="7"/>
      <c r="J502" s="9" t="e">
        <f>HLOOKUP($G$495,'Team Data'!$A$1:$U$6,6,FALSE)</f>
        <v>#N/A</v>
      </c>
    </row>
    <row r="503" spans="1:10" s="66" customFormat="1" ht="14.25" hidden="1" customHeight="1" x14ac:dyDescent="0.2">
      <c r="A503" s="93"/>
      <c r="B503" s="100" t="s">
        <v>183</v>
      </c>
      <c r="C503" s="101"/>
      <c r="D503" s="101"/>
      <c r="E503" s="101"/>
      <c r="F503" s="101"/>
      <c r="G503" s="101"/>
      <c r="H503" s="101"/>
      <c r="I503" s="101"/>
      <c r="J503" s="101"/>
    </row>
    <row r="504" spans="1:10" s="66" customFormat="1" ht="25.5" hidden="1" x14ac:dyDescent="0.2">
      <c r="A504" s="93"/>
      <c r="B504" s="6"/>
      <c r="C504" s="7"/>
      <c r="D504" s="7"/>
      <c r="E504" s="7"/>
      <c r="F504" s="8"/>
      <c r="G504" s="7"/>
      <c r="H504" s="7"/>
      <c r="I504" s="7"/>
      <c r="J504" s="10"/>
    </row>
    <row r="505" spans="1:10" s="66" customFormat="1" ht="14.25" hidden="1" customHeight="1" x14ac:dyDescent="0.35">
      <c r="A505" s="93"/>
      <c r="B505" s="11"/>
      <c r="C505" s="11"/>
      <c r="D505" s="11"/>
      <c r="E505" s="11"/>
      <c r="F505" s="12"/>
      <c r="G505" s="11"/>
      <c r="H505" s="11"/>
      <c r="I505" s="11"/>
      <c r="J505" s="11"/>
    </row>
    <row r="506" spans="1:10" s="66" customFormat="1" ht="21" hidden="1" x14ac:dyDescent="0.2">
      <c r="A506" s="93"/>
      <c r="B506" s="24" t="s">
        <v>184</v>
      </c>
      <c r="C506" s="25"/>
      <c r="D506" s="92"/>
      <c r="E506" s="92"/>
      <c r="F506" s="92"/>
      <c r="G506" s="92"/>
      <c r="H506" s="92"/>
      <c r="I506" s="26"/>
      <c r="J506" s="21" t="s">
        <v>184</v>
      </c>
    </row>
    <row r="507" spans="1:10" s="66" customFormat="1" ht="21" hidden="1" x14ac:dyDescent="0.2">
      <c r="A507" s="93"/>
      <c r="B507" s="28" t="s">
        <v>185</v>
      </c>
      <c r="C507" s="14">
        <f>'Team Matches Results Tally'!C393</f>
        <v>0</v>
      </c>
      <c r="D507" s="93"/>
      <c r="E507" s="93"/>
      <c r="F507" s="93"/>
      <c r="G507" s="93"/>
      <c r="H507" s="93"/>
      <c r="I507" s="15">
        <f>'Team Matches Results Tally'!G393</f>
        <v>0</v>
      </c>
      <c r="J507" s="29" t="s">
        <v>186</v>
      </c>
    </row>
    <row r="508" spans="1:10" s="66" customFormat="1" ht="21" hidden="1" x14ac:dyDescent="0.2">
      <c r="A508" s="93"/>
      <c r="B508" s="28" t="s">
        <v>187</v>
      </c>
      <c r="C508" s="14">
        <f>'Team Matches Results Tally'!D393</f>
        <v>0</v>
      </c>
      <c r="D508" s="93"/>
      <c r="E508" s="93"/>
      <c r="F508" s="93"/>
      <c r="G508" s="93"/>
      <c r="H508" s="93"/>
      <c r="I508" s="15">
        <f>'Team Matches Results Tally'!H393</f>
        <v>0</v>
      </c>
      <c r="J508" s="29" t="s">
        <v>188</v>
      </c>
    </row>
    <row r="509" spans="1:10" s="66" customFormat="1" ht="14.25" hidden="1" customHeight="1" x14ac:dyDescent="0.2">
      <c r="A509" s="93"/>
      <c r="B509" s="93"/>
      <c r="C509" s="93"/>
      <c r="D509" s="93"/>
      <c r="E509" s="93"/>
      <c r="F509" s="93"/>
      <c r="G509" s="93"/>
      <c r="H509" s="93"/>
      <c r="I509" s="93"/>
      <c r="J509" s="93"/>
    </row>
    <row r="510" spans="1:10" s="66" customFormat="1" ht="14.25" hidden="1" customHeight="1" x14ac:dyDescent="0.2">
      <c r="A510" s="93"/>
      <c r="B510" s="93"/>
      <c r="C510" s="93"/>
      <c r="D510" s="93"/>
      <c r="E510" s="93"/>
      <c r="F510" s="93"/>
      <c r="G510" s="93"/>
      <c r="H510" s="93"/>
      <c r="I510" s="93"/>
      <c r="J510" s="93"/>
    </row>
    <row r="511" spans="1:10" s="66" customFormat="1" ht="14.25" hidden="1" customHeight="1" x14ac:dyDescent="0.3">
      <c r="A511" s="19" t="s">
        <v>243</v>
      </c>
      <c r="B511" s="93"/>
      <c r="C511" s="93"/>
      <c r="D511" s="93"/>
      <c r="E511" s="93"/>
      <c r="F511" s="93"/>
      <c r="G511" s="93"/>
      <c r="H511" s="93"/>
      <c r="I511" s="93"/>
      <c r="J511" s="93"/>
    </row>
    <row r="512" spans="1:10" s="66" customFormat="1" ht="33.75" hidden="1" x14ac:dyDescent="0.2">
      <c r="A512" s="93"/>
      <c r="B512" s="102" t="s">
        <v>244</v>
      </c>
      <c r="C512" s="103"/>
      <c r="D512" s="103"/>
      <c r="E512" s="104"/>
      <c r="F512" s="3" t="s">
        <v>173</v>
      </c>
      <c r="G512" s="105" t="s">
        <v>245</v>
      </c>
      <c r="H512" s="103"/>
      <c r="I512" s="103"/>
      <c r="J512" s="104"/>
    </row>
    <row r="513" spans="1:10" s="66" customFormat="1" ht="14.25" hidden="1" customHeight="1" x14ac:dyDescent="0.2">
      <c r="A513" s="93"/>
      <c r="B513" s="93"/>
      <c r="C513" s="93"/>
      <c r="D513" s="93"/>
      <c r="E513" s="93"/>
      <c r="F513" s="93"/>
      <c r="G513" s="93"/>
      <c r="H513" s="93"/>
      <c r="I513" s="93"/>
      <c r="J513" s="93"/>
    </row>
    <row r="514" spans="1:10" s="66" customFormat="1" ht="23.25" hidden="1" x14ac:dyDescent="0.2">
      <c r="A514" s="93"/>
      <c r="B514" s="4"/>
      <c r="C514" s="5" t="s">
        <v>175</v>
      </c>
      <c r="D514" s="98" t="s">
        <v>176</v>
      </c>
      <c r="E514" s="99"/>
      <c r="F514" s="5" t="s">
        <v>177</v>
      </c>
      <c r="G514" s="98" t="s">
        <v>176</v>
      </c>
      <c r="H514" s="99"/>
      <c r="I514" s="5" t="s">
        <v>175</v>
      </c>
      <c r="J514" s="94" t="s">
        <v>178</v>
      </c>
    </row>
    <row r="515" spans="1:10" s="66" customFormat="1" ht="25.5" hidden="1" x14ac:dyDescent="0.2">
      <c r="A515" s="93"/>
      <c r="B515" s="6" t="e">
        <f>HLOOKUP($B$512,'Team Data'!$A$1:$U$6,2,FALSE)</f>
        <v>#N/A</v>
      </c>
      <c r="C515" s="7"/>
      <c r="D515" s="7"/>
      <c r="E515" s="7"/>
      <c r="F515" s="8" t="str">
        <f>'Team Matches Results Tally'!F398</f>
        <v/>
      </c>
      <c r="G515" s="7"/>
      <c r="H515" s="7"/>
      <c r="I515" s="7"/>
      <c r="J515" s="9" t="e">
        <f>HLOOKUP($G$512,'Team Data'!$A$1:$U$6,2,FALSE)</f>
        <v>#N/A</v>
      </c>
    </row>
    <row r="516" spans="1:10" s="66" customFormat="1" ht="25.5" hidden="1" x14ac:dyDescent="0.2">
      <c r="A516" s="93"/>
      <c r="B516" s="6" t="e">
        <f>HLOOKUP($B$512,'Team Data'!$A$1:$U$6,3,FALSE)</f>
        <v>#N/A</v>
      </c>
      <c r="C516" s="7"/>
      <c r="D516" s="7"/>
      <c r="E516" s="7"/>
      <c r="F516" s="8" t="str">
        <f>'Team Matches Results Tally'!F399</f>
        <v/>
      </c>
      <c r="G516" s="7"/>
      <c r="H516" s="7"/>
      <c r="I516" s="7"/>
      <c r="J516" s="9" t="e">
        <f>HLOOKUP($G$512,'Team Data'!$A$1:$U$6,3,FALSE)</f>
        <v>#N/A</v>
      </c>
    </row>
    <row r="517" spans="1:10" s="66" customFormat="1" ht="25.5" hidden="1" x14ac:dyDescent="0.2">
      <c r="A517" s="93"/>
      <c r="B517" s="6" t="e">
        <f>HLOOKUP($B$512,'Team Data'!$A$1:$U$6,4,FALSE)</f>
        <v>#N/A</v>
      </c>
      <c r="C517" s="7"/>
      <c r="D517" s="7"/>
      <c r="E517" s="7"/>
      <c r="F517" s="8" t="str">
        <f>'Team Matches Results Tally'!F400</f>
        <v/>
      </c>
      <c r="G517" s="7"/>
      <c r="H517" s="7"/>
      <c r="I517" s="7"/>
      <c r="J517" s="9" t="e">
        <f>HLOOKUP($G$512,'Team Data'!$A$1:$U$6,4,FALSE)</f>
        <v>#N/A</v>
      </c>
    </row>
    <row r="518" spans="1:10" s="66" customFormat="1" ht="25.5" hidden="1" x14ac:dyDescent="0.2">
      <c r="A518" s="93"/>
      <c r="B518" s="6" t="e">
        <f>HLOOKUP($B$512,'Team Data'!$A$1:$U$6,5,FALSE)</f>
        <v>#N/A</v>
      </c>
      <c r="C518" s="7"/>
      <c r="D518" s="7"/>
      <c r="E518" s="7"/>
      <c r="F518" s="8" t="str">
        <f>'Team Matches Results Tally'!F401</f>
        <v/>
      </c>
      <c r="G518" s="7"/>
      <c r="H518" s="7"/>
      <c r="I518" s="7"/>
      <c r="J518" s="9" t="e">
        <f>HLOOKUP($G$512,'Team Data'!$A$1:$U$6,5,FALSE)</f>
        <v>#N/A</v>
      </c>
    </row>
    <row r="519" spans="1:10" s="66" customFormat="1" ht="25.5" hidden="1" x14ac:dyDescent="0.2">
      <c r="A519" s="93"/>
      <c r="B519" s="6" t="e">
        <f>HLOOKUP($B$512,'Team Data'!$A$1:$U$6,6,FALSE)</f>
        <v>#N/A</v>
      </c>
      <c r="C519" s="7"/>
      <c r="D519" s="7"/>
      <c r="E519" s="7"/>
      <c r="F519" s="8" t="str">
        <f>'Team Matches Results Tally'!F402</f>
        <v/>
      </c>
      <c r="G519" s="7"/>
      <c r="H519" s="7"/>
      <c r="I519" s="7"/>
      <c r="J519" s="9" t="e">
        <f>HLOOKUP($G$512,'Team Data'!$A$1:$U$6,6,FALSE)</f>
        <v>#N/A</v>
      </c>
    </row>
    <row r="520" spans="1:10" s="66" customFormat="1" ht="14.25" hidden="1" customHeight="1" x14ac:dyDescent="0.2">
      <c r="A520" s="93"/>
      <c r="B520" s="100" t="s">
        <v>183</v>
      </c>
      <c r="C520" s="101"/>
      <c r="D520" s="101"/>
      <c r="E520" s="101"/>
      <c r="F520" s="101"/>
      <c r="G520" s="101"/>
      <c r="H520" s="101"/>
      <c r="I520" s="101"/>
      <c r="J520" s="101"/>
    </row>
    <row r="521" spans="1:10" s="66" customFormat="1" ht="25.5" hidden="1" x14ac:dyDescent="0.2">
      <c r="A521" s="93"/>
      <c r="B521" s="6"/>
      <c r="C521" s="7"/>
      <c r="D521" s="7"/>
      <c r="E521" s="7"/>
      <c r="F521" s="8"/>
      <c r="G521" s="7"/>
      <c r="H521" s="7"/>
      <c r="I521" s="7"/>
      <c r="J521" s="10"/>
    </row>
    <row r="522" spans="1:10" s="66" customFormat="1" ht="14.25" hidden="1" customHeight="1" x14ac:dyDescent="0.35">
      <c r="A522" s="93"/>
      <c r="B522" s="11"/>
      <c r="C522" s="11"/>
      <c r="D522" s="11"/>
      <c r="E522" s="11"/>
      <c r="F522" s="12"/>
      <c r="G522" s="11"/>
      <c r="H522" s="11"/>
      <c r="I522" s="11"/>
      <c r="J522" s="11"/>
    </row>
    <row r="523" spans="1:10" s="66" customFormat="1" ht="21" hidden="1" x14ac:dyDescent="0.2">
      <c r="A523" s="93"/>
      <c r="B523" s="24" t="s">
        <v>184</v>
      </c>
      <c r="C523" s="25"/>
      <c r="D523" s="92"/>
      <c r="E523" s="92"/>
      <c r="F523" s="92"/>
      <c r="G523" s="92"/>
      <c r="H523" s="92"/>
      <c r="I523" s="26"/>
      <c r="J523" s="21" t="s">
        <v>184</v>
      </c>
    </row>
    <row r="524" spans="1:10" s="66" customFormat="1" ht="21" hidden="1" x14ac:dyDescent="0.2">
      <c r="A524" s="93"/>
      <c r="B524" s="28" t="s">
        <v>185</v>
      </c>
      <c r="C524" s="14">
        <f>'Team Matches Results Tally'!C406</f>
        <v>0</v>
      </c>
      <c r="D524" s="93"/>
      <c r="E524" s="93"/>
      <c r="F524" s="93"/>
      <c r="G524" s="93"/>
      <c r="H524" s="93"/>
      <c r="I524" s="15">
        <f>'Team Matches Results Tally'!G406</f>
        <v>0</v>
      </c>
      <c r="J524" s="29" t="s">
        <v>186</v>
      </c>
    </row>
    <row r="525" spans="1:10" s="66" customFormat="1" ht="21" hidden="1" x14ac:dyDescent="0.2">
      <c r="A525" s="93"/>
      <c r="B525" s="28" t="s">
        <v>187</v>
      </c>
      <c r="C525" s="14">
        <f>'Team Matches Results Tally'!D406</f>
        <v>0</v>
      </c>
      <c r="D525" s="93"/>
      <c r="E525" s="93"/>
      <c r="F525" s="93"/>
      <c r="G525" s="93"/>
      <c r="H525" s="93"/>
      <c r="I525" s="15">
        <f>'Team Matches Results Tally'!H406</f>
        <v>0</v>
      </c>
      <c r="J525" s="29" t="s">
        <v>188</v>
      </c>
    </row>
    <row r="526" spans="1:10" ht="14.25" hidden="1" customHeight="1" x14ac:dyDescent="0.2">
      <c r="A526" s="93"/>
      <c r="B526" s="93"/>
      <c r="C526" s="93"/>
      <c r="D526" s="93"/>
      <c r="E526" s="93"/>
      <c r="F526" s="93"/>
      <c r="G526" s="93"/>
      <c r="H526" s="93"/>
      <c r="I526" s="93"/>
      <c r="J526" s="93"/>
    </row>
    <row r="527" spans="1:10" ht="14.25" hidden="1" customHeight="1" x14ac:dyDescent="0.2">
      <c r="A527" s="93"/>
      <c r="B527" s="93"/>
      <c r="C527" s="93"/>
      <c r="D527" s="93"/>
      <c r="E527" s="93"/>
      <c r="F527" s="93"/>
      <c r="G527" s="93"/>
      <c r="H527" s="93"/>
      <c r="I527" s="93"/>
      <c r="J527" s="93"/>
    </row>
    <row r="528" spans="1:10" s="66" customFormat="1" ht="14.25" hidden="1" customHeight="1" x14ac:dyDescent="0.3">
      <c r="A528" s="19" t="s">
        <v>246</v>
      </c>
      <c r="B528" s="93"/>
      <c r="C528" s="93"/>
      <c r="D528" s="93"/>
      <c r="E528" s="93"/>
      <c r="F528" s="93"/>
      <c r="G528" s="93"/>
      <c r="H528" s="93"/>
      <c r="I528" s="93"/>
      <c r="J528" s="93"/>
    </row>
    <row r="529" spans="2:10" s="66" customFormat="1" ht="33.75" hidden="1" x14ac:dyDescent="0.2">
      <c r="B529" s="102" t="s">
        <v>247</v>
      </c>
      <c r="C529" s="103"/>
      <c r="D529" s="103"/>
      <c r="E529" s="104"/>
      <c r="F529" s="3" t="s">
        <v>173</v>
      </c>
      <c r="G529" s="105" t="s">
        <v>248</v>
      </c>
      <c r="H529" s="103"/>
      <c r="I529" s="103"/>
      <c r="J529" s="104"/>
    </row>
    <row r="530" spans="2:10" s="66" customFormat="1" ht="14.25" hidden="1" customHeight="1" x14ac:dyDescent="0.2">
      <c r="B530" s="93"/>
      <c r="C530" s="93"/>
      <c r="D530" s="93"/>
      <c r="E530" s="93"/>
      <c r="F530" s="93"/>
      <c r="G530" s="93"/>
      <c r="H530" s="93"/>
      <c r="I530" s="93"/>
      <c r="J530" s="93"/>
    </row>
    <row r="531" spans="2:10" s="66" customFormat="1" ht="23.25" hidden="1" x14ac:dyDescent="0.2">
      <c r="B531" s="4"/>
      <c r="C531" s="5" t="s">
        <v>175</v>
      </c>
      <c r="D531" s="98" t="s">
        <v>176</v>
      </c>
      <c r="E531" s="99"/>
      <c r="F531" s="5" t="s">
        <v>177</v>
      </c>
      <c r="G531" s="98" t="s">
        <v>176</v>
      </c>
      <c r="H531" s="99"/>
      <c r="I531" s="5" t="s">
        <v>175</v>
      </c>
      <c r="J531" s="94" t="s">
        <v>178</v>
      </c>
    </row>
    <row r="532" spans="2:10" s="66" customFormat="1" ht="25.5" hidden="1" x14ac:dyDescent="0.2">
      <c r="B532" s="6" t="e">
        <f>HLOOKUP($B$529,'Team Data'!$A$1:$U$6,2,FALSE)</f>
        <v>#N/A</v>
      </c>
      <c r="C532" s="7"/>
      <c r="D532" s="7"/>
      <c r="E532" s="7"/>
      <c r="F532" s="8" t="str">
        <f>'Team Matches Results Tally'!F411</f>
        <v/>
      </c>
      <c r="G532" s="7"/>
      <c r="H532" s="7"/>
      <c r="I532" s="7"/>
      <c r="J532" s="9" t="e">
        <f>HLOOKUP($G$529,'Team Data'!$A$1:$U$6,2,FALSE)</f>
        <v>#N/A</v>
      </c>
    </row>
    <row r="533" spans="2:10" s="66" customFormat="1" ht="25.5" hidden="1" x14ac:dyDescent="0.2">
      <c r="B533" s="6" t="e">
        <f>HLOOKUP($B$529,'Team Data'!$A$1:$U$6,3,FALSE)</f>
        <v>#N/A</v>
      </c>
      <c r="C533" s="7"/>
      <c r="D533" s="7"/>
      <c r="E533" s="7"/>
      <c r="F533" s="8" t="str">
        <f>'Team Matches Results Tally'!F412</f>
        <v/>
      </c>
      <c r="G533" s="7"/>
      <c r="H533" s="7"/>
      <c r="I533" s="7"/>
      <c r="J533" s="9" t="e">
        <f>HLOOKUP($G$529,'Team Data'!$A$1:$U$6,3,FALSE)</f>
        <v>#N/A</v>
      </c>
    </row>
    <row r="534" spans="2:10" s="66" customFormat="1" ht="25.5" hidden="1" x14ac:dyDescent="0.2">
      <c r="B534" s="6" t="e">
        <f>HLOOKUP($B$529,'Team Data'!$A$1:$U$6,4,FALSE)</f>
        <v>#N/A</v>
      </c>
      <c r="C534" s="7"/>
      <c r="D534" s="7"/>
      <c r="E534" s="7"/>
      <c r="F534" s="8" t="str">
        <f>'Team Matches Results Tally'!F413</f>
        <v/>
      </c>
      <c r="G534" s="7"/>
      <c r="H534" s="7"/>
      <c r="I534" s="7"/>
      <c r="J534" s="9" t="e">
        <f>HLOOKUP($G$529,'Team Data'!$A$1:$U$6,4,FALSE)</f>
        <v>#N/A</v>
      </c>
    </row>
    <row r="535" spans="2:10" s="66" customFormat="1" ht="25.5" hidden="1" x14ac:dyDescent="0.2">
      <c r="B535" s="6" t="e">
        <f>HLOOKUP($B$529,'Team Data'!$A$1:$U$6,5,FALSE)</f>
        <v>#N/A</v>
      </c>
      <c r="C535" s="7"/>
      <c r="D535" s="7"/>
      <c r="E535" s="7"/>
      <c r="F535" s="8" t="str">
        <f>'Team Matches Results Tally'!F414</f>
        <v/>
      </c>
      <c r="G535" s="7"/>
      <c r="H535" s="7"/>
      <c r="I535" s="7"/>
      <c r="J535" s="9" t="e">
        <f>HLOOKUP($G$529,'Team Data'!$A$1:$U$6,5,FALSE)</f>
        <v>#N/A</v>
      </c>
    </row>
    <row r="536" spans="2:10" s="66" customFormat="1" ht="25.5" hidden="1" x14ac:dyDescent="0.2">
      <c r="B536" s="6" t="e">
        <f>HLOOKUP($B$529,'Team Data'!$A$1:$U$6,6,FALSE)</f>
        <v>#N/A</v>
      </c>
      <c r="C536" s="7"/>
      <c r="D536" s="7"/>
      <c r="E536" s="7"/>
      <c r="F536" s="8" t="str">
        <f>'Team Matches Results Tally'!F415</f>
        <v/>
      </c>
      <c r="G536" s="7"/>
      <c r="H536" s="7"/>
      <c r="I536" s="7"/>
      <c r="J536" s="9" t="e">
        <f>HLOOKUP($G$529,'Team Data'!$A$1:$U$6,6,FALSE)</f>
        <v>#N/A</v>
      </c>
    </row>
    <row r="537" spans="2:10" s="66" customFormat="1" ht="14.25" hidden="1" customHeight="1" x14ac:dyDescent="0.2">
      <c r="B537" s="100" t="s">
        <v>183</v>
      </c>
      <c r="C537" s="101"/>
      <c r="D537" s="101"/>
      <c r="E537" s="101"/>
      <c r="F537" s="101"/>
      <c r="G537" s="101"/>
      <c r="H537" s="101"/>
      <c r="I537" s="101"/>
      <c r="J537" s="101"/>
    </row>
    <row r="538" spans="2:10" s="66" customFormat="1" ht="25.5" hidden="1" x14ac:dyDescent="0.2">
      <c r="B538" s="6"/>
      <c r="C538" s="7"/>
      <c r="D538" s="7"/>
      <c r="E538" s="7"/>
      <c r="F538" s="8"/>
      <c r="G538" s="7"/>
      <c r="H538" s="7"/>
      <c r="I538" s="7"/>
      <c r="J538" s="10"/>
    </row>
    <row r="539" spans="2:10" s="66" customFormat="1" ht="14.25" hidden="1" customHeight="1" x14ac:dyDescent="0.35">
      <c r="B539" s="11"/>
      <c r="C539" s="11"/>
      <c r="D539" s="11"/>
      <c r="E539" s="11"/>
      <c r="F539" s="12"/>
      <c r="G539" s="11"/>
      <c r="H539" s="11"/>
      <c r="I539" s="11"/>
      <c r="J539" s="11"/>
    </row>
    <row r="540" spans="2:10" s="66" customFormat="1" ht="21" hidden="1" x14ac:dyDescent="0.2">
      <c r="B540" s="24" t="s">
        <v>184</v>
      </c>
      <c r="C540" s="25"/>
      <c r="D540" s="92"/>
      <c r="E540" s="92"/>
      <c r="F540" s="92"/>
      <c r="G540" s="92"/>
      <c r="H540" s="92"/>
      <c r="I540" s="26"/>
      <c r="J540" s="21" t="s">
        <v>184</v>
      </c>
    </row>
    <row r="541" spans="2:10" s="66" customFormat="1" ht="21" hidden="1" x14ac:dyDescent="0.2">
      <c r="B541" s="28" t="s">
        <v>185</v>
      </c>
      <c r="C541" s="14">
        <f>'Team Matches Results Tally'!C419</f>
        <v>0</v>
      </c>
      <c r="D541" s="93"/>
      <c r="E541" s="93"/>
      <c r="F541" s="93"/>
      <c r="G541" s="93"/>
      <c r="H541" s="93"/>
      <c r="I541" s="15">
        <f>'Team Matches Results Tally'!G419</f>
        <v>0</v>
      </c>
      <c r="J541" s="29" t="s">
        <v>186</v>
      </c>
    </row>
    <row r="542" spans="2:10" s="66" customFormat="1" ht="21" hidden="1" x14ac:dyDescent="0.2">
      <c r="B542" s="28" t="s">
        <v>187</v>
      </c>
      <c r="C542" s="14">
        <f>'Team Matches Results Tally'!D419</f>
        <v>0</v>
      </c>
      <c r="D542" s="93"/>
      <c r="E542" s="93"/>
      <c r="F542" s="93"/>
      <c r="G542" s="93"/>
      <c r="H542" s="93"/>
      <c r="I542" s="15">
        <f>'Team Matches Results Tally'!H419</f>
        <v>0</v>
      </c>
      <c r="J542" s="29" t="s">
        <v>188</v>
      </c>
    </row>
    <row r="543" spans="2:10" s="66" customFormat="1" ht="14.25" hidden="1" customHeight="1" x14ac:dyDescent="0.2">
      <c r="B543" s="93"/>
      <c r="C543" s="93"/>
      <c r="D543" s="93"/>
      <c r="E543" s="93"/>
      <c r="F543" s="93"/>
      <c r="G543" s="93"/>
      <c r="H543" s="93"/>
      <c r="I543" s="93"/>
      <c r="J543" s="93"/>
    </row>
    <row r="544" spans="2:10" s="66" customFormat="1" ht="14.25" hidden="1" customHeight="1" x14ac:dyDescent="0.2">
      <c r="B544" s="93"/>
      <c r="C544" s="93"/>
      <c r="D544" s="93"/>
      <c r="E544" s="93"/>
      <c r="F544" s="93"/>
      <c r="G544" s="93"/>
      <c r="H544" s="93"/>
      <c r="I544" s="93"/>
      <c r="J544" s="93"/>
    </row>
    <row r="545" spans="1:10" s="66" customFormat="1" ht="14.25" hidden="1" customHeight="1" x14ac:dyDescent="0.3">
      <c r="A545" s="19" t="s">
        <v>249</v>
      </c>
      <c r="B545" s="93"/>
      <c r="C545" s="93"/>
      <c r="D545" s="93"/>
      <c r="E545" s="93"/>
      <c r="F545" s="93"/>
      <c r="G545" s="93"/>
      <c r="H545" s="93"/>
      <c r="I545" s="93"/>
      <c r="J545" s="93"/>
    </row>
    <row r="546" spans="1:10" s="66" customFormat="1" ht="33.75" hidden="1" x14ac:dyDescent="0.2">
      <c r="A546" s="93"/>
      <c r="B546" s="102" t="s">
        <v>250</v>
      </c>
      <c r="C546" s="103"/>
      <c r="D546" s="103"/>
      <c r="E546" s="104"/>
      <c r="F546" s="3" t="s">
        <v>173</v>
      </c>
      <c r="G546" s="105" t="s">
        <v>251</v>
      </c>
      <c r="H546" s="103"/>
      <c r="I546" s="103"/>
      <c r="J546" s="104"/>
    </row>
    <row r="547" spans="1:10" s="66" customFormat="1" ht="14.25" hidden="1" customHeight="1" x14ac:dyDescent="0.2">
      <c r="A547" s="93"/>
      <c r="B547" s="93"/>
      <c r="C547" s="93"/>
      <c r="D547" s="93"/>
      <c r="E547" s="93"/>
      <c r="F547" s="93"/>
      <c r="G547" s="93"/>
      <c r="H547" s="93"/>
      <c r="I547" s="93"/>
      <c r="J547" s="93"/>
    </row>
    <row r="548" spans="1:10" s="66" customFormat="1" ht="23.25" hidden="1" x14ac:dyDescent="0.2">
      <c r="A548" s="93"/>
      <c r="B548" s="4"/>
      <c r="C548" s="5" t="s">
        <v>175</v>
      </c>
      <c r="D548" s="98" t="s">
        <v>176</v>
      </c>
      <c r="E548" s="99"/>
      <c r="F548" s="5" t="s">
        <v>177</v>
      </c>
      <c r="G548" s="98" t="s">
        <v>176</v>
      </c>
      <c r="H548" s="99"/>
      <c r="I548" s="5" t="s">
        <v>175</v>
      </c>
      <c r="J548" s="94" t="s">
        <v>178</v>
      </c>
    </row>
    <row r="549" spans="1:10" s="66" customFormat="1" ht="25.5" hidden="1" x14ac:dyDescent="0.2">
      <c r="A549" s="93"/>
      <c r="B549" s="6" t="e">
        <f>HLOOKUP($B$546,'Team Data'!$A$1:$U$6,2,FALSE)</f>
        <v>#N/A</v>
      </c>
      <c r="C549" s="7"/>
      <c r="D549" s="7"/>
      <c r="E549" s="7"/>
      <c r="F549" s="8" t="str">
        <f>'Team Matches Results Tally'!F424</f>
        <v/>
      </c>
      <c r="G549" s="7"/>
      <c r="H549" s="7"/>
      <c r="I549" s="7"/>
      <c r="J549" s="9" t="e">
        <f>HLOOKUP($G$546,'Team Data'!$A$1:$U$6,2,FALSE)</f>
        <v>#N/A</v>
      </c>
    </row>
    <row r="550" spans="1:10" s="66" customFormat="1" ht="25.5" hidden="1" x14ac:dyDescent="0.2">
      <c r="A550" s="93"/>
      <c r="B550" s="6" t="e">
        <f>HLOOKUP($B$546,'Team Data'!$A$1:$U$6,3,FALSE)</f>
        <v>#N/A</v>
      </c>
      <c r="C550" s="7"/>
      <c r="D550" s="7"/>
      <c r="E550" s="7"/>
      <c r="F550" s="8" t="str">
        <f>'Team Matches Results Tally'!F425</f>
        <v/>
      </c>
      <c r="G550" s="7"/>
      <c r="H550" s="7"/>
      <c r="I550" s="7"/>
      <c r="J550" s="9" t="e">
        <f>HLOOKUP($G$546,'Team Data'!$A$1:$U$6,3,FALSE)</f>
        <v>#N/A</v>
      </c>
    </row>
    <row r="551" spans="1:10" s="66" customFormat="1" ht="25.5" hidden="1" x14ac:dyDescent="0.2">
      <c r="A551" s="93"/>
      <c r="B551" s="6" t="e">
        <f>HLOOKUP($B$546,'Team Data'!$A$1:$U$6,4,FALSE)</f>
        <v>#N/A</v>
      </c>
      <c r="C551" s="7"/>
      <c r="D551" s="7"/>
      <c r="E551" s="7"/>
      <c r="F551" s="8" t="str">
        <f>'Team Matches Results Tally'!F426</f>
        <v/>
      </c>
      <c r="G551" s="7"/>
      <c r="H551" s="7"/>
      <c r="I551" s="7"/>
      <c r="J551" s="9" t="e">
        <f>HLOOKUP($G$546,'Team Data'!$A$1:$U$6,4,FALSE)</f>
        <v>#N/A</v>
      </c>
    </row>
    <row r="552" spans="1:10" s="66" customFormat="1" ht="25.5" hidden="1" x14ac:dyDescent="0.2">
      <c r="A552" s="93"/>
      <c r="B552" s="6" t="e">
        <f>HLOOKUP($B$546,'Team Data'!$A$1:$U$6,5,FALSE)</f>
        <v>#N/A</v>
      </c>
      <c r="C552" s="7"/>
      <c r="D552" s="7"/>
      <c r="E552" s="7"/>
      <c r="F552" s="8" t="str">
        <f>'Team Matches Results Tally'!F427</f>
        <v/>
      </c>
      <c r="G552" s="7"/>
      <c r="H552" s="7"/>
      <c r="I552" s="7"/>
      <c r="J552" s="9" t="e">
        <f>HLOOKUP($G$546,'Team Data'!$A$1:$U$6,5,FALSE)</f>
        <v>#N/A</v>
      </c>
    </row>
    <row r="553" spans="1:10" s="66" customFormat="1" ht="25.5" hidden="1" x14ac:dyDescent="0.2">
      <c r="A553" s="93"/>
      <c r="B553" s="6" t="e">
        <f>HLOOKUP($B$546,'Team Data'!$A$1:$U$6,6,FALSE)</f>
        <v>#N/A</v>
      </c>
      <c r="C553" s="7"/>
      <c r="D553" s="7"/>
      <c r="E553" s="7"/>
      <c r="F553" s="8" t="str">
        <f>'Team Matches Results Tally'!F428</f>
        <v/>
      </c>
      <c r="G553" s="7"/>
      <c r="H553" s="7"/>
      <c r="I553" s="7"/>
      <c r="J553" s="9" t="e">
        <f>HLOOKUP($G$546,'Team Data'!$A$1:$U$6,6,FALSE)</f>
        <v>#N/A</v>
      </c>
    </row>
    <row r="554" spans="1:10" s="66" customFormat="1" ht="14.25" hidden="1" customHeight="1" x14ac:dyDescent="0.2">
      <c r="A554" s="93"/>
      <c r="B554" s="100" t="s">
        <v>183</v>
      </c>
      <c r="C554" s="101"/>
      <c r="D554" s="101"/>
      <c r="E554" s="101"/>
      <c r="F554" s="101"/>
      <c r="G554" s="101"/>
      <c r="H554" s="101"/>
      <c r="I554" s="101"/>
      <c r="J554" s="101"/>
    </row>
    <row r="555" spans="1:10" s="66" customFormat="1" ht="25.5" hidden="1" x14ac:dyDescent="0.2">
      <c r="A555" s="93"/>
      <c r="B555" s="6"/>
      <c r="C555" s="7"/>
      <c r="D555" s="7"/>
      <c r="E555" s="7"/>
      <c r="F555" s="8"/>
      <c r="G555" s="7"/>
      <c r="H555" s="7"/>
      <c r="I555" s="7"/>
      <c r="J555" s="10"/>
    </row>
    <row r="556" spans="1:10" s="66" customFormat="1" ht="14.25" hidden="1" customHeight="1" x14ac:dyDescent="0.35">
      <c r="A556" s="93"/>
      <c r="B556" s="11"/>
      <c r="C556" s="11"/>
      <c r="D556" s="11"/>
      <c r="E556" s="11"/>
      <c r="F556" s="12"/>
      <c r="G556" s="11"/>
      <c r="H556" s="11"/>
      <c r="I556" s="11"/>
      <c r="J556" s="11"/>
    </row>
    <row r="557" spans="1:10" s="66" customFormat="1" ht="21" hidden="1" x14ac:dyDescent="0.2">
      <c r="A557" s="93"/>
      <c r="B557" s="24" t="s">
        <v>184</v>
      </c>
      <c r="C557" s="25"/>
      <c r="D557" s="92"/>
      <c r="E557" s="92"/>
      <c r="F557" s="92"/>
      <c r="G557" s="92"/>
      <c r="H557" s="92"/>
      <c r="I557" s="26"/>
      <c r="J557" s="21" t="s">
        <v>184</v>
      </c>
    </row>
    <row r="558" spans="1:10" s="66" customFormat="1" ht="21" hidden="1" x14ac:dyDescent="0.2">
      <c r="A558" s="93"/>
      <c r="B558" s="28" t="s">
        <v>185</v>
      </c>
      <c r="C558" s="14">
        <f>'Team Matches Results Tally'!C432</f>
        <v>0</v>
      </c>
      <c r="D558" s="93"/>
      <c r="E558" s="93"/>
      <c r="F558" s="93"/>
      <c r="G558" s="93"/>
      <c r="H558" s="93"/>
      <c r="I558" s="15">
        <f>'Team Matches Results Tally'!G432</f>
        <v>0</v>
      </c>
      <c r="J558" s="29" t="s">
        <v>186</v>
      </c>
    </row>
    <row r="559" spans="1:10" s="66" customFormat="1" ht="21" hidden="1" x14ac:dyDescent="0.2">
      <c r="A559" s="93"/>
      <c r="B559" s="28" t="s">
        <v>187</v>
      </c>
      <c r="C559" s="14">
        <f>'Team Matches Results Tally'!D432</f>
        <v>0</v>
      </c>
      <c r="D559" s="93"/>
      <c r="E559" s="93"/>
      <c r="F559" s="93"/>
      <c r="G559" s="93"/>
      <c r="H559" s="93"/>
      <c r="I559" s="15">
        <f>'Team Matches Results Tally'!H432</f>
        <v>0</v>
      </c>
      <c r="J559" s="29" t="s">
        <v>188</v>
      </c>
    </row>
    <row r="560" spans="1:10" s="66" customFormat="1" ht="14.25" hidden="1" customHeight="1" x14ac:dyDescent="0.2">
      <c r="A560" s="93"/>
      <c r="B560" s="93"/>
      <c r="C560" s="93"/>
      <c r="D560" s="93"/>
      <c r="E560" s="93"/>
      <c r="F560" s="93"/>
      <c r="G560" s="93"/>
      <c r="H560" s="93"/>
      <c r="I560" s="93"/>
      <c r="J560" s="93"/>
    </row>
    <row r="561" spans="1:10" s="66" customFormat="1" ht="14.25" hidden="1" customHeight="1" x14ac:dyDescent="0.2">
      <c r="A561" s="93"/>
      <c r="B561" s="93"/>
      <c r="C561" s="93"/>
      <c r="D561" s="93"/>
      <c r="E561" s="93"/>
      <c r="F561" s="93"/>
      <c r="G561" s="93"/>
      <c r="H561" s="93"/>
      <c r="I561" s="93"/>
      <c r="J561" s="93"/>
    </row>
    <row r="562" spans="1:10" s="66" customFormat="1" ht="14.25" hidden="1" customHeight="1" x14ac:dyDescent="0.3">
      <c r="A562" s="19" t="s">
        <v>252</v>
      </c>
      <c r="B562" s="93"/>
      <c r="C562" s="93"/>
      <c r="D562" s="93"/>
      <c r="E562" s="93"/>
      <c r="F562" s="93"/>
      <c r="G562" s="93"/>
      <c r="H562" s="93"/>
      <c r="I562" s="93"/>
      <c r="J562" s="93"/>
    </row>
    <row r="563" spans="1:10" s="66" customFormat="1" ht="33.75" hidden="1" x14ac:dyDescent="0.2">
      <c r="A563" s="93"/>
      <c r="B563" s="102" t="s">
        <v>253</v>
      </c>
      <c r="C563" s="103"/>
      <c r="D563" s="103"/>
      <c r="E563" s="104"/>
      <c r="F563" s="3" t="s">
        <v>173</v>
      </c>
      <c r="G563" s="105" t="s">
        <v>254</v>
      </c>
      <c r="H563" s="103"/>
      <c r="I563" s="103"/>
      <c r="J563" s="104"/>
    </row>
    <row r="564" spans="1:10" s="66" customFormat="1" ht="14.25" hidden="1" customHeight="1" x14ac:dyDescent="0.2">
      <c r="A564" s="93"/>
      <c r="B564" s="93"/>
      <c r="C564" s="93"/>
      <c r="D564" s="93"/>
      <c r="E564" s="93"/>
      <c r="F564" s="93"/>
      <c r="G564" s="93"/>
      <c r="H564" s="93"/>
      <c r="I564" s="93"/>
      <c r="J564" s="93"/>
    </row>
    <row r="565" spans="1:10" s="66" customFormat="1" ht="23.25" hidden="1" x14ac:dyDescent="0.2">
      <c r="A565" s="93"/>
      <c r="B565" s="4"/>
      <c r="C565" s="5" t="s">
        <v>175</v>
      </c>
      <c r="D565" s="98" t="s">
        <v>176</v>
      </c>
      <c r="E565" s="99"/>
      <c r="F565" s="5" t="s">
        <v>177</v>
      </c>
      <c r="G565" s="98" t="s">
        <v>176</v>
      </c>
      <c r="H565" s="99"/>
      <c r="I565" s="5" t="s">
        <v>175</v>
      </c>
      <c r="J565" s="94" t="s">
        <v>178</v>
      </c>
    </row>
    <row r="566" spans="1:10" s="66" customFormat="1" ht="25.5" hidden="1" x14ac:dyDescent="0.2">
      <c r="A566" s="93"/>
      <c r="B566" s="6" t="e">
        <f>HLOOKUP($B$563,'Team Data'!$A$1:$U$6,2,FALSE)</f>
        <v>#N/A</v>
      </c>
      <c r="C566" s="7"/>
      <c r="D566" s="7"/>
      <c r="E566" s="7"/>
      <c r="F566" s="8" t="str">
        <f>'Team Matches Results Tally'!F437</f>
        <v/>
      </c>
      <c r="G566" s="7"/>
      <c r="H566" s="7"/>
      <c r="I566" s="7"/>
      <c r="J566" s="9" t="e">
        <f>HLOOKUP($G$563,'Team Data'!$A$1:$U$6,2,FALSE)</f>
        <v>#N/A</v>
      </c>
    </row>
    <row r="567" spans="1:10" s="66" customFormat="1" ht="25.5" hidden="1" x14ac:dyDescent="0.2">
      <c r="A567" s="93"/>
      <c r="B567" s="6" t="e">
        <f>HLOOKUP($B$563,'Team Data'!$A$1:$U$6,3,FALSE)</f>
        <v>#N/A</v>
      </c>
      <c r="C567" s="7"/>
      <c r="D567" s="7"/>
      <c r="E567" s="7"/>
      <c r="F567" s="8" t="str">
        <f>'Team Matches Results Tally'!F438</f>
        <v/>
      </c>
      <c r="G567" s="7"/>
      <c r="H567" s="7"/>
      <c r="I567" s="7"/>
      <c r="J567" s="9" t="e">
        <f>HLOOKUP($G$563,'Team Data'!$A$1:$U$6,3,FALSE)</f>
        <v>#N/A</v>
      </c>
    </row>
    <row r="568" spans="1:10" s="66" customFormat="1" ht="25.5" hidden="1" x14ac:dyDescent="0.2">
      <c r="A568" s="93"/>
      <c r="B568" s="6" t="e">
        <f>HLOOKUP($B$563,'Team Data'!$A$1:$U$6,4,FALSE)</f>
        <v>#N/A</v>
      </c>
      <c r="C568" s="7"/>
      <c r="D568" s="7"/>
      <c r="E568" s="7"/>
      <c r="F568" s="8" t="str">
        <f>'Team Matches Results Tally'!F439</f>
        <v/>
      </c>
      <c r="G568" s="7"/>
      <c r="H568" s="7"/>
      <c r="I568" s="7"/>
      <c r="J568" s="9" t="e">
        <f>HLOOKUP($G$563,'Team Data'!$A$1:$U$6,4,FALSE)</f>
        <v>#N/A</v>
      </c>
    </row>
    <row r="569" spans="1:10" s="66" customFormat="1" ht="25.5" hidden="1" x14ac:dyDescent="0.2">
      <c r="A569" s="93"/>
      <c r="B569" s="6" t="e">
        <f>HLOOKUP($B$563,'Team Data'!$A$1:$U$6,5,FALSE)</f>
        <v>#N/A</v>
      </c>
      <c r="C569" s="7"/>
      <c r="D569" s="7"/>
      <c r="E569" s="7"/>
      <c r="F569" s="8" t="str">
        <f>'Team Matches Results Tally'!F440</f>
        <v/>
      </c>
      <c r="G569" s="7"/>
      <c r="H569" s="7"/>
      <c r="I569" s="7"/>
      <c r="J569" s="9" t="e">
        <f>HLOOKUP($G$563,'Team Data'!$A$1:$U$6,5,FALSE)</f>
        <v>#N/A</v>
      </c>
    </row>
    <row r="570" spans="1:10" s="66" customFormat="1" ht="25.5" hidden="1" x14ac:dyDescent="0.2">
      <c r="A570" s="93"/>
      <c r="B570" s="6" t="e">
        <f>HLOOKUP($B$563,'Team Data'!$A$1:$U$6,6,FALSE)</f>
        <v>#N/A</v>
      </c>
      <c r="C570" s="7"/>
      <c r="D570" s="7"/>
      <c r="E570" s="7"/>
      <c r="F570" s="8" t="str">
        <f>'Team Matches Results Tally'!F441</f>
        <v/>
      </c>
      <c r="G570" s="7"/>
      <c r="H570" s="7"/>
      <c r="I570" s="7"/>
      <c r="J570" s="9" t="e">
        <f>HLOOKUP($G$563,'Team Data'!$A$1:$U$6,6,FALSE)</f>
        <v>#N/A</v>
      </c>
    </row>
    <row r="571" spans="1:10" s="66" customFormat="1" ht="14.25" hidden="1" customHeight="1" x14ac:dyDescent="0.2">
      <c r="A571" s="93"/>
      <c r="B571" s="100" t="s">
        <v>183</v>
      </c>
      <c r="C571" s="101"/>
      <c r="D571" s="101"/>
      <c r="E571" s="101"/>
      <c r="F571" s="101"/>
      <c r="G571" s="101"/>
      <c r="H571" s="101"/>
      <c r="I571" s="101"/>
      <c r="J571" s="101"/>
    </row>
    <row r="572" spans="1:10" s="66" customFormat="1" ht="25.5" hidden="1" x14ac:dyDescent="0.2">
      <c r="A572" s="93"/>
      <c r="B572" s="6"/>
      <c r="C572" s="7"/>
      <c r="D572" s="7"/>
      <c r="E572" s="7"/>
      <c r="F572" s="8"/>
      <c r="G572" s="7"/>
      <c r="H572" s="7"/>
      <c r="I572" s="7"/>
      <c r="J572" s="10"/>
    </row>
    <row r="573" spans="1:10" s="66" customFormat="1" ht="14.25" hidden="1" customHeight="1" x14ac:dyDescent="0.35">
      <c r="A573" s="93"/>
      <c r="B573" s="11"/>
      <c r="C573" s="11"/>
      <c r="D573" s="11"/>
      <c r="E573" s="11"/>
      <c r="F573" s="12"/>
      <c r="G573" s="11"/>
      <c r="H573" s="11"/>
      <c r="I573" s="11"/>
      <c r="J573" s="11"/>
    </row>
    <row r="574" spans="1:10" s="66" customFormat="1" ht="21" hidden="1" x14ac:dyDescent="0.2">
      <c r="A574" s="93"/>
      <c r="B574" s="24" t="s">
        <v>184</v>
      </c>
      <c r="C574" s="25"/>
      <c r="D574" s="92"/>
      <c r="E574" s="92"/>
      <c r="F574" s="92"/>
      <c r="G574" s="92"/>
      <c r="H574" s="92"/>
      <c r="I574" s="26"/>
      <c r="J574" s="21" t="s">
        <v>184</v>
      </c>
    </row>
    <row r="575" spans="1:10" s="66" customFormat="1" ht="21" hidden="1" x14ac:dyDescent="0.2">
      <c r="A575" s="93"/>
      <c r="B575" s="28" t="s">
        <v>185</v>
      </c>
      <c r="C575" s="14">
        <f>'Team Matches Results Tally'!C445</f>
        <v>0</v>
      </c>
      <c r="D575" s="93"/>
      <c r="E575" s="93"/>
      <c r="F575" s="93"/>
      <c r="G575" s="93"/>
      <c r="H575" s="93"/>
      <c r="I575" s="15">
        <f>'Team Matches Results Tally'!G445</f>
        <v>0</v>
      </c>
      <c r="J575" s="29" t="s">
        <v>186</v>
      </c>
    </row>
    <row r="576" spans="1:10" s="66" customFormat="1" ht="21" hidden="1" x14ac:dyDescent="0.2">
      <c r="A576" s="93"/>
      <c r="B576" s="28" t="s">
        <v>187</v>
      </c>
      <c r="C576" s="14">
        <f>'Team Matches Results Tally'!D445</f>
        <v>0</v>
      </c>
      <c r="D576" s="93"/>
      <c r="E576" s="93"/>
      <c r="F576" s="93"/>
      <c r="G576" s="93"/>
      <c r="H576" s="93"/>
      <c r="I576" s="15">
        <f>'Team Matches Results Tally'!H445</f>
        <v>0</v>
      </c>
      <c r="J576" s="29" t="s">
        <v>188</v>
      </c>
    </row>
    <row r="577" spans="1:10" s="66" customFormat="1" ht="14.25" hidden="1" customHeight="1" x14ac:dyDescent="0.2">
      <c r="A577" s="93"/>
      <c r="B577" s="93"/>
      <c r="C577" s="93"/>
      <c r="D577" s="93"/>
      <c r="E577" s="93"/>
      <c r="F577" s="93"/>
      <c r="G577" s="93"/>
      <c r="H577" s="93"/>
      <c r="I577" s="93"/>
      <c r="J577" s="93"/>
    </row>
    <row r="578" spans="1:10" s="66" customFormat="1" ht="14.25" hidden="1" customHeight="1" x14ac:dyDescent="0.2">
      <c r="A578" s="93"/>
      <c r="B578" s="93"/>
      <c r="C578" s="93"/>
      <c r="D578" s="93"/>
      <c r="E578" s="93"/>
      <c r="F578" s="93"/>
      <c r="G578" s="93"/>
      <c r="H578" s="93"/>
      <c r="I578" s="93"/>
      <c r="J578" s="93"/>
    </row>
    <row r="579" spans="1:10" s="66" customFormat="1" ht="14.25" hidden="1" customHeight="1" x14ac:dyDescent="0.3">
      <c r="A579" s="19" t="s">
        <v>255</v>
      </c>
      <c r="B579" s="93"/>
      <c r="C579" s="93"/>
      <c r="D579" s="93"/>
      <c r="E579" s="93"/>
      <c r="F579" s="93"/>
      <c r="G579" s="93"/>
      <c r="H579" s="93"/>
      <c r="I579" s="93"/>
      <c r="J579" s="93"/>
    </row>
    <row r="580" spans="1:10" s="66" customFormat="1" ht="33.75" hidden="1" x14ac:dyDescent="0.2">
      <c r="A580" s="93"/>
      <c r="B580" s="102" t="s">
        <v>256</v>
      </c>
      <c r="C580" s="103"/>
      <c r="D580" s="103"/>
      <c r="E580" s="104"/>
      <c r="F580" s="3" t="s">
        <v>173</v>
      </c>
      <c r="G580" s="105" t="s">
        <v>257</v>
      </c>
      <c r="H580" s="103"/>
      <c r="I580" s="103"/>
      <c r="J580" s="104"/>
    </row>
    <row r="581" spans="1:10" s="66" customFormat="1" ht="14.25" hidden="1" customHeight="1" x14ac:dyDescent="0.2">
      <c r="A581" s="93"/>
      <c r="B581" s="93"/>
      <c r="C581" s="93"/>
      <c r="D581" s="93"/>
      <c r="E581" s="93"/>
      <c r="F581" s="93"/>
      <c r="G581" s="93"/>
      <c r="H581" s="93"/>
      <c r="I581" s="93"/>
      <c r="J581" s="93"/>
    </row>
    <row r="582" spans="1:10" s="66" customFormat="1" ht="23.25" hidden="1" x14ac:dyDescent="0.2">
      <c r="A582" s="93"/>
      <c r="B582" s="4"/>
      <c r="C582" s="5" t="s">
        <v>175</v>
      </c>
      <c r="D582" s="98" t="s">
        <v>176</v>
      </c>
      <c r="E582" s="99"/>
      <c r="F582" s="5" t="s">
        <v>177</v>
      </c>
      <c r="G582" s="98" t="s">
        <v>176</v>
      </c>
      <c r="H582" s="99"/>
      <c r="I582" s="5" t="s">
        <v>175</v>
      </c>
      <c r="J582" s="94" t="s">
        <v>178</v>
      </c>
    </row>
    <row r="583" spans="1:10" s="66" customFormat="1" ht="25.5" hidden="1" x14ac:dyDescent="0.2">
      <c r="A583" s="93"/>
      <c r="B583" s="6" t="e">
        <f>HLOOKUP($B$580,'Team Data'!$A$1:$U$6,2,FALSE)</f>
        <v>#N/A</v>
      </c>
      <c r="C583" s="7"/>
      <c r="D583" s="7"/>
      <c r="E583" s="7"/>
      <c r="F583" s="8" t="str">
        <f>'Team Matches Results Tally'!F450</f>
        <v/>
      </c>
      <c r="G583" s="7"/>
      <c r="H583" s="7"/>
      <c r="I583" s="7"/>
      <c r="J583" s="9" t="e">
        <f>HLOOKUP($G$580,'Team Data'!$A$1:$U$6,2,FALSE)</f>
        <v>#N/A</v>
      </c>
    </row>
    <row r="584" spans="1:10" s="66" customFormat="1" ht="25.5" hidden="1" x14ac:dyDescent="0.2">
      <c r="A584" s="93"/>
      <c r="B584" s="6" t="e">
        <f>HLOOKUP($B$580,'Team Data'!$A$1:$U$6,3,FALSE)</f>
        <v>#N/A</v>
      </c>
      <c r="C584" s="7"/>
      <c r="D584" s="7"/>
      <c r="E584" s="7"/>
      <c r="F584" s="8" t="str">
        <f>'Team Matches Results Tally'!F451</f>
        <v/>
      </c>
      <c r="G584" s="7"/>
      <c r="H584" s="7"/>
      <c r="I584" s="7"/>
      <c r="J584" s="9" t="e">
        <f>HLOOKUP($G$580,'Team Data'!$A$1:$U$6,3,FALSE)</f>
        <v>#N/A</v>
      </c>
    </row>
    <row r="585" spans="1:10" s="66" customFormat="1" ht="25.5" hidden="1" x14ac:dyDescent="0.2">
      <c r="A585" s="93"/>
      <c r="B585" s="6" t="e">
        <f>HLOOKUP($B$580,'Team Data'!$A$1:$U$6,4,FALSE)</f>
        <v>#N/A</v>
      </c>
      <c r="C585" s="7"/>
      <c r="D585" s="7"/>
      <c r="E585" s="7"/>
      <c r="F585" s="8" t="str">
        <f>'Team Matches Results Tally'!F452</f>
        <v/>
      </c>
      <c r="G585" s="7"/>
      <c r="H585" s="7"/>
      <c r="I585" s="7"/>
      <c r="J585" s="9" t="e">
        <f>HLOOKUP($G$580,'Team Data'!$A$1:$U$6,4,FALSE)</f>
        <v>#N/A</v>
      </c>
    </row>
    <row r="586" spans="1:10" s="66" customFormat="1" ht="25.5" hidden="1" x14ac:dyDescent="0.2">
      <c r="A586" s="93"/>
      <c r="B586" s="6" t="e">
        <f>HLOOKUP($B$580,'Team Data'!$A$1:$U$6,5,FALSE)</f>
        <v>#N/A</v>
      </c>
      <c r="C586" s="7"/>
      <c r="D586" s="7"/>
      <c r="E586" s="7"/>
      <c r="F586" s="8" t="str">
        <f>'Team Matches Results Tally'!F453</f>
        <v/>
      </c>
      <c r="G586" s="7"/>
      <c r="H586" s="7"/>
      <c r="I586" s="7"/>
      <c r="J586" s="9" t="e">
        <f>HLOOKUP($G$580,'Team Data'!$A$1:$U$6,5,FALSE)</f>
        <v>#N/A</v>
      </c>
    </row>
    <row r="587" spans="1:10" s="66" customFormat="1" ht="25.5" hidden="1" x14ac:dyDescent="0.2">
      <c r="A587" s="93"/>
      <c r="B587" s="6" t="e">
        <f>HLOOKUP($B$580,'Team Data'!$A$1:$U$6,6,FALSE)</f>
        <v>#N/A</v>
      </c>
      <c r="C587" s="7"/>
      <c r="D587" s="7"/>
      <c r="E587" s="7"/>
      <c r="F587" s="8" t="str">
        <f>'Team Matches Results Tally'!F454</f>
        <v/>
      </c>
      <c r="G587" s="7"/>
      <c r="H587" s="7"/>
      <c r="I587" s="7"/>
      <c r="J587" s="9" t="e">
        <f>HLOOKUP($G$580,'Team Data'!$A$1:$U$6,6,FALSE)</f>
        <v>#N/A</v>
      </c>
    </row>
    <row r="588" spans="1:10" s="66" customFormat="1" ht="14.25" hidden="1" customHeight="1" x14ac:dyDescent="0.2">
      <c r="A588" s="93"/>
      <c r="B588" s="100" t="s">
        <v>183</v>
      </c>
      <c r="C588" s="101"/>
      <c r="D588" s="101"/>
      <c r="E588" s="101"/>
      <c r="F588" s="101"/>
      <c r="G588" s="101"/>
      <c r="H588" s="101"/>
      <c r="I588" s="101"/>
      <c r="J588" s="101"/>
    </row>
    <row r="589" spans="1:10" s="66" customFormat="1" ht="25.5" hidden="1" x14ac:dyDescent="0.2">
      <c r="A589" s="93"/>
      <c r="B589" s="6"/>
      <c r="C589" s="7"/>
      <c r="D589" s="7"/>
      <c r="E589" s="7"/>
      <c r="F589" s="8"/>
      <c r="G589" s="7"/>
      <c r="H589" s="7"/>
      <c r="I589" s="7"/>
      <c r="J589" s="10"/>
    </row>
    <row r="590" spans="1:10" s="66" customFormat="1" ht="14.25" hidden="1" customHeight="1" x14ac:dyDescent="0.35">
      <c r="A590" s="93"/>
      <c r="B590" s="11"/>
      <c r="C590" s="11"/>
      <c r="D590" s="11"/>
      <c r="E590" s="11"/>
      <c r="F590" s="12"/>
      <c r="G590" s="11"/>
      <c r="H590" s="11"/>
      <c r="I590" s="11"/>
      <c r="J590" s="11"/>
    </row>
    <row r="591" spans="1:10" s="66" customFormat="1" ht="21" hidden="1" x14ac:dyDescent="0.2">
      <c r="A591" s="93"/>
      <c r="B591" s="24" t="s">
        <v>184</v>
      </c>
      <c r="C591" s="25"/>
      <c r="D591" s="92"/>
      <c r="E591" s="92"/>
      <c r="F591" s="92"/>
      <c r="G591" s="92"/>
      <c r="H591" s="92"/>
      <c r="I591" s="26"/>
      <c r="J591" s="21" t="s">
        <v>184</v>
      </c>
    </row>
    <row r="592" spans="1:10" s="66" customFormat="1" ht="21" hidden="1" x14ac:dyDescent="0.2">
      <c r="A592" s="93"/>
      <c r="B592" s="28" t="s">
        <v>185</v>
      </c>
      <c r="C592" s="14">
        <f>'Team Matches Results Tally'!C458</f>
        <v>0</v>
      </c>
      <c r="D592" s="93"/>
      <c r="E592" s="93"/>
      <c r="F592" s="93"/>
      <c r="G592" s="93"/>
      <c r="H592" s="93"/>
      <c r="I592" s="15">
        <f>'Team Matches Results Tally'!G458</f>
        <v>0</v>
      </c>
      <c r="J592" s="29" t="s">
        <v>186</v>
      </c>
    </row>
    <row r="593" spans="1:10" s="66" customFormat="1" ht="21" hidden="1" x14ac:dyDescent="0.2">
      <c r="A593" s="93"/>
      <c r="B593" s="28" t="s">
        <v>187</v>
      </c>
      <c r="C593" s="14">
        <f>'Team Matches Results Tally'!D458</f>
        <v>0</v>
      </c>
      <c r="D593" s="93"/>
      <c r="E593" s="93"/>
      <c r="F593" s="93"/>
      <c r="G593" s="93"/>
      <c r="H593" s="93"/>
      <c r="I593" s="15">
        <f>'Team Matches Results Tally'!H458</f>
        <v>0</v>
      </c>
      <c r="J593" s="29" t="s">
        <v>188</v>
      </c>
    </row>
    <row r="594" spans="1:10" s="66" customFormat="1" ht="14.25" hidden="1" customHeight="1" x14ac:dyDescent="0.2">
      <c r="A594" s="93"/>
      <c r="B594" s="93"/>
      <c r="C594" s="93"/>
      <c r="D594" s="93"/>
      <c r="E594" s="93"/>
      <c r="F594" s="93"/>
      <c r="G594" s="93"/>
      <c r="H594" s="93"/>
      <c r="I594" s="93"/>
      <c r="J594" s="93"/>
    </row>
    <row r="595" spans="1:10" s="66" customFormat="1" ht="14.25" hidden="1" customHeight="1" x14ac:dyDescent="0.2">
      <c r="A595" s="93"/>
      <c r="B595" s="93"/>
      <c r="C595" s="93"/>
      <c r="D595" s="93"/>
      <c r="E595" s="93"/>
      <c r="F595" s="93"/>
      <c r="G595" s="93"/>
      <c r="H595" s="93"/>
      <c r="I595" s="93"/>
      <c r="J595" s="93"/>
    </row>
    <row r="596" spans="1:10" s="66" customFormat="1" ht="14.25" hidden="1" customHeight="1" x14ac:dyDescent="0.3">
      <c r="A596" s="19" t="s">
        <v>258</v>
      </c>
      <c r="B596" s="93"/>
      <c r="C596" s="93"/>
      <c r="D596" s="93"/>
      <c r="E596" s="93"/>
      <c r="F596" s="93"/>
      <c r="G596" s="93"/>
      <c r="H596" s="93"/>
      <c r="I596" s="93"/>
      <c r="J596" s="93"/>
    </row>
    <row r="597" spans="1:10" s="66" customFormat="1" ht="33.75" hidden="1" x14ac:dyDescent="0.2">
      <c r="A597" s="93"/>
      <c r="B597" s="102" t="s">
        <v>259</v>
      </c>
      <c r="C597" s="103"/>
      <c r="D597" s="103"/>
      <c r="E597" s="104"/>
      <c r="F597" s="3" t="s">
        <v>173</v>
      </c>
      <c r="G597" s="105" t="s">
        <v>260</v>
      </c>
      <c r="H597" s="103"/>
      <c r="I597" s="103"/>
      <c r="J597" s="104"/>
    </row>
    <row r="598" spans="1:10" s="66" customFormat="1" ht="14.25" hidden="1" customHeight="1" x14ac:dyDescent="0.2">
      <c r="A598" s="93"/>
      <c r="B598" s="93"/>
      <c r="C598" s="93"/>
      <c r="D598" s="93"/>
      <c r="E598" s="93"/>
      <c r="F598" s="93"/>
      <c r="G598" s="93"/>
      <c r="H598" s="93"/>
      <c r="I598" s="93"/>
      <c r="J598" s="93"/>
    </row>
    <row r="599" spans="1:10" s="66" customFormat="1" ht="23.25" hidden="1" x14ac:dyDescent="0.2">
      <c r="A599" s="93"/>
      <c r="B599" s="4"/>
      <c r="C599" s="5" t="s">
        <v>175</v>
      </c>
      <c r="D599" s="98" t="s">
        <v>176</v>
      </c>
      <c r="E599" s="99"/>
      <c r="F599" s="5" t="s">
        <v>177</v>
      </c>
      <c r="G599" s="98" t="s">
        <v>176</v>
      </c>
      <c r="H599" s="99"/>
      <c r="I599" s="5" t="s">
        <v>175</v>
      </c>
      <c r="J599" s="94" t="s">
        <v>178</v>
      </c>
    </row>
    <row r="600" spans="1:10" s="66" customFormat="1" ht="25.5" hidden="1" x14ac:dyDescent="0.2">
      <c r="A600" s="93"/>
      <c r="B600" s="6" t="e">
        <f>HLOOKUP($B$597,'Team Data'!$A$1:$U$6,2,FALSE)</f>
        <v>#N/A</v>
      </c>
      <c r="C600" s="7"/>
      <c r="D600" s="7"/>
      <c r="E600" s="7"/>
      <c r="F600" s="8" t="str">
        <f>'Team Matches Results Tally'!F463</f>
        <v/>
      </c>
      <c r="G600" s="7"/>
      <c r="H600" s="7"/>
      <c r="I600" s="7"/>
      <c r="J600" s="9" t="e">
        <f>HLOOKUP($G$597,'Team Data'!$A$1:$U$6,2,FALSE)</f>
        <v>#N/A</v>
      </c>
    </row>
    <row r="601" spans="1:10" s="66" customFormat="1" ht="25.5" hidden="1" x14ac:dyDescent="0.2">
      <c r="A601" s="93"/>
      <c r="B601" s="6" t="e">
        <f>HLOOKUP($B$597,'Team Data'!$A$1:$U$6,3,FALSE)</f>
        <v>#N/A</v>
      </c>
      <c r="C601" s="7"/>
      <c r="D601" s="7"/>
      <c r="E601" s="7"/>
      <c r="F601" s="8" t="str">
        <f>'Team Matches Results Tally'!F464</f>
        <v/>
      </c>
      <c r="G601" s="7"/>
      <c r="H601" s="7"/>
      <c r="I601" s="7"/>
      <c r="J601" s="9" t="e">
        <f>HLOOKUP($G$597,'Team Data'!$A$1:$U$6,3,FALSE)</f>
        <v>#N/A</v>
      </c>
    </row>
    <row r="602" spans="1:10" s="66" customFormat="1" ht="25.5" hidden="1" x14ac:dyDescent="0.2">
      <c r="A602" s="93"/>
      <c r="B602" s="6" t="e">
        <f>HLOOKUP($B$597,'Team Data'!$A$1:$U$6,4,FALSE)</f>
        <v>#N/A</v>
      </c>
      <c r="C602" s="7"/>
      <c r="D602" s="7"/>
      <c r="E602" s="7"/>
      <c r="F602" s="8" t="str">
        <f>'Team Matches Results Tally'!F465</f>
        <v/>
      </c>
      <c r="G602" s="7"/>
      <c r="H602" s="7"/>
      <c r="I602" s="7"/>
      <c r="J602" s="9" t="e">
        <f>HLOOKUP($G$597,'Team Data'!$A$1:$U$6,4,FALSE)</f>
        <v>#N/A</v>
      </c>
    </row>
    <row r="603" spans="1:10" s="66" customFormat="1" ht="25.5" hidden="1" x14ac:dyDescent="0.2">
      <c r="A603" s="93"/>
      <c r="B603" s="6" t="e">
        <f>HLOOKUP($B$597,'Team Data'!$A$1:$U$6,5,FALSE)</f>
        <v>#N/A</v>
      </c>
      <c r="C603" s="7"/>
      <c r="D603" s="7"/>
      <c r="E603" s="7"/>
      <c r="F603" s="8" t="str">
        <f>'Team Matches Results Tally'!F466</f>
        <v/>
      </c>
      <c r="G603" s="7"/>
      <c r="H603" s="7"/>
      <c r="I603" s="7"/>
      <c r="J603" s="9" t="e">
        <f>HLOOKUP($G$597,'Team Data'!$A$1:$U$6,5,FALSE)</f>
        <v>#N/A</v>
      </c>
    </row>
    <row r="604" spans="1:10" s="66" customFormat="1" ht="25.5" hidden="1" x14ac:dyDescent="0.2">
      <c r="A604" s="93"/>
      <c r="B604" s="6" t="e">
        <f>HLOOKUP($B$597,'Team Data'!$A$1:$U$6,6,FALSE)</f>
        <v>#N/A</v>
      </c>
      <c r="C604" s="7"/>
      <c r="D604" s="7"/>
      <c r="E604" s="7"/>
      <c r="F604" s="8" t="str">
        <f>'Team Matches Results Tally'!F467</f>
        <v/>
      </c>
      <c r="G604" s="7"/>
      <c r="H604" s="7"/>
      <c r="I604" s="7"/>
      <c r="J604" s="9" t="e">
        <f>HLOOKUP($G$597,'Team Data'!$A$1:$U$6,6,FALSE)</f>
        <v>#N/A</v>
      </c>
    </row>
    <row r="605" spans="1:10" s="66" customFormat="1" ht="14.25" hidden="1" customHeight="1" x14ac:dyDescent="0.2">
      <c r="A605" s="93"/>
      <c r="B605" s="100" t="s">
        <v>183</v>
      </c>
      <c r="C605" s="101"/>
      <c r="D605" s="101"/>
      <c r="E605" s="101"/>
      <c r="F605" s="101"/>
      <c r="G605" s="101"/>
      <c r="H605" s="101"/>
      <c r="I605" s="101"/>
      <c r="J605" s="101"/>
    </row>
    <row r="606" spans="1:10" s="66" customFormat="1" ht="25.5" hidden="1" x14ac:dyDescent="0.2">
      <c r="A606" s="93"/>
      <c r="B606" s="6"/>
      <c r="C606" s="7"/>
      <c r="D606" s="7"/>
      <c r="E606" s="7"/>
      <c r="F606" s="8"/>
      <c r="G606" s="7"/>
      <c r="H606" s="7"/>
      <c r="I606" s="7"/>
      <c r="J606" s="10"/>
    </row>
    <row r="607" spans="1:10" s="66" customFormat="1" ht="14.25" hidden="1" customHeight="1" x14ac:dyDescent="0.35">
      <c r="A607" s="93"/>
      <c r="B607" s="11"/>
      <c r="C607" s="11"/>
      <c r="D607" s="11"/>
      <c r="E607" s="11"/>
      <c r="F607" s="12"/>
      <c r="G607" s="11"/>
      <c r="H607" s="11"/>
      <c r="I607" s="11"/>
      <c r="J607" s="11"/>
    </row>
    <row r="608" spans="1:10" s="66" customFormat="1" ht="21" hidden="1" x14ac:dyDescent="0.2">
      <c r="A608" s="93"/>
      <c r="B608" s="24" t="s">
        <v>184</v>
      </c>
      <c r="C608" s="25"/>
      <c r="D608" s="92"/>
      <c r="E608" s="92"/>
      <c r="F608" s="92"/>
      <c r="G608" s="92"/>
      <c r="H608" s="92"/>
      <c r="I608" s="26"/>
      <c r="J608" s="21" t="s">
        <v>184</v>
      </c>
    </row>
    <row r="609" spans="1:10" s="66" customFormat="1" ht="21" hidden="1" x14ac:dyDescent="0.2">
      <c r="A609" s="93"/>
      <c r="B609" s="28" t="s">
        <v>185</v>
      </c>
      <c r="C609" s="14">
        <f>'Team Matches Results Tally'!C471</f>
        <v>0</v>
      </c>
      <c r="D609" s="93"/>
      <c r="E609" s="93"/>
      <c r="F609" s="93"/>
      <c r="G609" s="93"/>
      <c r="H609" s="93"/>
      <c r="I609" s="15">
        <f>'Team Matches Results Tally'!G471</f>
        <v>0</v>
      </c>
      <c r="J609" s="29" t="s">
        <v>186</v>
      </c>
    </row>
    <row r="610" spans="1:10" s="66" customFormat="1" ht="21" hidden="1" x14ac:dyDescent="0.2">
      <c r="A610" s="93"/>
      <c r="B610" s="28" t="s">
        <v>187</v>
      </c>
      <c r="C610" s="14">
        <f>'Team Matches Results Tally'!D471</f>
        <v>0</v>
      </c>
      <c r="D610" s="93"/>
      <c r="E610" s="93"/>
      <c r="F610" s="93"/>
      <c r="G610" s="93"/>
      <c r="H610" s="93"/>
      <c r="I610" s="15">
        <f>'Team Matches Results Tally'!H471</f>
        <v>0</v>
      </c>
      <c r="J610" s="29" t="s">
        <v>188</v>
      </c>
    </row>
    <row r="611" spans="1:10" s="66" customFormat="1" ht="14.25" hidden="1" customHeight="1" x14ac:dyDescent="0.2">
      <c r="A611" s="93"/>
      <c r="B611" s="93"/>
      <c r="C611" s="93"/>
      <c r="D611" s="93"/>
      <c r="E611" s="93"/>
      <c r="F611" s="93"/>
      <c r="G611" s="93"/>
      <c r="H611" s="93"/>
      <c r="I611" s="93"/>
      <c r="J611" s="93"/>
    </row>
    <row r="612" spans="1:10" s="66" customFormat="1" ht="14.25" hidden="1" customHeight="1" x14ac:dyDescent="0.2">
      <c r="A612" s="93"/>
      <c r="B612" s="93"/>
      <c r="C612" s="93"/>
      <c r="D612" s="93"/>
      <c r="E612" s="93"/>
      <c r="F612" s="93"/>
      <c r="G612" s="93"/>
      <c r="H612" s="93"/>
      <c r="I612" s="93"/>
      <c r="J612" s="93"/>
    </row>
    <row r="613" spans="1:10" s="66" customFormat="1" ht="14.25" hidden="1" customHeight="1" x14ac:dyDescent="0.3">
      <c r="A613" s="19" t="s">
        <v>261</v>
      </c>
      <c r="B613" s="93"/>
      <c r="C613" s="93"/>
      <c r="D613" s="93"/>
      <c r="E613" s="93"/>
      <c r="F613" s="93"/>
      <c r="G613" s="93"/>
      <c r="H613" s="93"/>
      <c r="I613" s="93"/>
      <c r="J613" s="93"/>
    </row>
    <row r="614" spans="1:10" s="66" customFormat="1" ht="33.75" hidden="1" x14ac:dyDescent="0.2">
      <c r="A614" s="93"/>
      <c r="B614" s="102" t="s">
        <v>262</v>
      </c>
      <c r="C614" s="103"/>
      <c r="D614" s="103"/>
      <c r="E614" s="104"/>
      <c r="F614" s="3" t="s">
        <v>173</v>
      </c>
      <c r="G614" s="105" t="s">
        <v>263</v>
      </c>
      <c r="H614" s="103"/>
      <c r="I614" s="103"/>
      <c r="J614" s="104"/>
    </row>
    <row r="615" spans="1:10" s="66" customFormat="1" ht="14.25" hidden="1" customHeight="1" x14ac:dyDescent="0.2">
      <c r="A615" s="93"/>
      <c r="B615" s="93"/>
      <c r="C615" s="93"/>
      <c r="D615" s="93"/>
      <c r="E615" s="93"/>
      <c r="F615" s="93"/>
      <c r="G615" s="93"/>
      <c r="H615" s="93"/>
      <c r="I615" s="93"/>
      <c r="J615" s="93"/>
    </row>
    <row r="616" spans="1:10" s="66" customFormat="1" ht="23.25" hidden="1" x14ac:dyDescent="0.2">
      <c r="A616" s="93"/>
      <c r="B616" s="4"/>
      <c r="C616" s="5" t="s">
        <v>175</v>
      </c>
      <c r="D616" s="98" t="s">
        <v>176</v>
      </c>
      <c r="E616" s="99"/>
      <c r="F616" s="5" t="s">
        <v>177</v>
      </c>
      <c r="G616" s="98" t="s">
        <v>176</v>
      </c>
      <c r="H616" s="99"/>
      <c r="I616" s="5" t="s">
        <v>175</v>
      </c>
      <c r="J616" s="94" t="s">
        <v>178</v>
      </c>
    </row>
    <row r="617" spans="1:10" s="66" customFormat="1" ht="25.5" hidden="1" x14ac:dyDescent="0.2">
      <c r="A617" s="93"/>
      <c r="B617" s="6" t="e">
        <f>HLOOKUP($B$614,'Team Data'!$A$1:$U$6,2,FALSE)</f>
        <v>#N/A</v>
      </c>
      <c r="C617" s="7"/>
      <c r="D617" s="7"/>
      <c r="E617" s="7"/>
      <c r="F617" s="8" t="str">
        <f>'Team Matches Results Tally'!F476</f>
        <v/>
      </c>
      <c r="G617" s="7"/>
      <c r="H617" s="7"/>
      <c r="I617" s="7"/>
      <c r="J617" s="9" t="e">
        <f>HLOOKUP($G$614,'Team Data'!$A$1:$U$6,2,FALSE)</f>
        <v>#N/A</v>
      </c>
    </row>
    <row r="618" spans="1:10" s="66" customFormat="1" ht="25.5" hidden="1" x14ac:dyDescent="0.2">
      <c r="A618" s="93"/>
      <c r="B618" s="6" t="e">
        <f>HLOOKUP($B$614,'Team Data'!$A$1:$U$6,3,FALSE)</f>
        <v>#N/A</v>
      </c>
      <c r="C618" s="7"/>
      <c r="D618" s="7"/>
      <c r="E618" s="7"/>
      <c r="F618" s="8" t="str">
        <f>'Team Matches Results Tally'!F477</f>
        <v/>
      </c>
      <c r="G618" s="7"/>
      <c r="H618" s="7"/>
      <c r="I618" s="7"/>
      <c r="J618" s="9" t="e">
        <f>HLOOKUP($G$614,'Team Data'!$A$1:$U$6,3,FALSE)</f>
        <v>#N/A</v>
      </c>
    </row>
    <row r="619" spans="1:10" s="66" customFormat="1" ht="25.5" hidden="1" x14ac:dyDescent="0.2">
      <c r="A619" s="93"/>
      <c r="B619" s="6" t="e">
        <f>HLOOKUP($B$614,'Team Data'!$A$1:$U$6,4,FALSE)</f>
        <v>#N/A</v>
      </c>
      <c r="C619" s="7"/>
      <c r="D619" s="7"/>
      <c r="E619" s="7"/>
      <c r="F619" s="8" t="str">
        <f>'Team Matches Results Tally'!F478</f>
        <v/>
      </c>
      <c r="G619" s="7"/>
      <c r="H619" s="7"/>
      <c r="I619" s="7"/>
      <c r="J619" s="9" t="e">
        <f>HLOOKUP($G$614,'Team Data'!$A$1:$U$6,4,FALSE)</f>
        <v>#N/A</v>
      </c>
    </row>
    <row r="620" spans="1:10" s="66" customFormat="1" ht="25.5" hidden="1" x14ac:dyDescent="0.2">
      <c r="A620" s="93"/>
      <c r="B620" s="6" t="e">
        <f>HLOOKUP($B$614,'Team Data'!$A$1:$U$6,5,FALSE)</f>
        <v>#N/A</v>
      </c>
      <c r="C620" s="7"/>
      <c r="D620" s="7"/>
      <c r="E620" s="7"/>
      <c r="F620" s="8" t="str">
        <f>'Team Matches Results Tally'!F479</f>
        <v/>
      </c>
      <c r="G620" s="7"/>
      <c r="H620" s="7"/>
      <c r="I620" s="7"/>
      <c r="J620" s="9" t="e">
        <f>HLOOKUP($G$614,'Team Data'!$A$1:$U$6,5,FALSE)</f>
        <v>#N/A</v>
      </c>
    </row>
    <row r="621" spans="1:10" s="66" customFormat="1" ht="25.5" hidden="1" x14ac:dyDescent="0.2">
      <c r="A621" s="93"/>
      <c r="B621" s="6" t="e">
        <f>HLOOKUP($B$614,'Team Data'!$A$1:$U$6,6,FALSE)</f>
        <v>#N/A</v>
      </c>
      <c r="C621" s="7"/>
      <c r="D621" s="7"/>
      <c r="E621" s="7"/>
      <c r="F621" s="8" t="str">
        <f>'Team Matches Results Tally'!F480</f>
        <v/>
      </c>
      <c r="G621" s="7"/>
      <c r="H621" s="7"/>
      <c r="I621" s="7"/>
      <c r="J621" s="9" t="e">
        <f>HLOOKUP($G$614,'Team Data'!$A$1:$U$6,6,FALSE)</f>
        <v>#N/A</v>
      </c>
    </row>
    <row r="622" spans="1:10" s="66" customFormat="1" ht="14.25" hidden="1" customHeight="1" x14ac:dyDescent="0.2">
      <c r="A622" s="93"/>
      <c r="B622" s="100" t="s">
        <v>183</v>
      </c>
      <c r="C622" s="101"/>
      <c r="D622" s="101"/>
      <c r="E622" s="101"/>
      <c r="F622" s="101"/>
      <c r="G622" s="101"/>
      <c r="H622" s="101"/>
      <c r="I622" s="101"/>
      <c r="J622" s="101"/>
    </row>
    <row r="623" spans="1:10" s="66" customFormat="1" ht="25.5" hidden="1" x14ac:dyDescent="0.2">
      <c r="A623" s="93"/>
      <c r="B623" s="6"/>
      <c r="C623" s="7"/>
      <c r="D623" s="7"/>
      <c r="E623" s="7"/>
      <c r="F623" s="8"/>
      <c r="G623" s="7"/>
      <c r="H623" s="7"/>
      <c r="I623" s="7"/>
      <c r="J623" s="10"/>
    </row>
    <row r="624" spans="1:10" s="66" customFormat="1" ht="14.25" hidden="1" customHeight="1" x14ac:dyDescent="0.35">
      <c r="A624" s="93"/>
      <c r="B624" s="11"/>
      <c r="C624" s="11"/>
      <c r="D624" s="11"/>
      <c r="E624" s="11"/>
      <c r="F624" s="12"/>
      <c r="G624" s="11"/>
      <c r="H624" s="11"/>
      <c r="I624" s="11"/>
      <c r="J624" s="11"/>
    </row>
    <row r="625" spans="1:10" s="66" customFormat="1" ht="21" hidden="1" x14ac:dyDescent="0.2">
      <c r="A625" s="93"/>
      <c r="B625" s="24" t="s">
        <v>184</v>
      </c>
      <c r="C625" s="25"/>
      <c r="D625" s="92"/>
      <c r="E625" s="92"/>
      <c r="F625" s="92"/>
      <c r="G625" s="92"/>
      <c r="H625" s="92"/>
      <c r="I625" s="26"/>
      <c r="J625" s="21" t="s">
        <v>184</v>
      </c>
    </row>
    <row r="626" spans="1:10" s="66" customFormat="1" ht="21" hidden="1" x14ac:dyDescent="0.2">
      <c r="A626" s="93"/>
      <c r="B626" s="28" t="s">
        <v>185</v>
      </c>
      <c r="C626" s="14">
        <f>'Team Matches Results Tally'!C484</f>
        <v>0</v>
      </c>
      <c r="D626" s="93"/>
      <c r="E626" s="93"/>
      <c r="F626" s="93"/>
      <c r="G626" s="93"/>
      <c r="H626" s="93"/>
      <c r="I626" s="15">
        <f>'Team Matches Results Tally'!G484</f>
        <v>0</v>
      </c>
      <c r="J626" s="29" t="s">
        <v>186</v>
      </c>
    </row>
    <row r="627" spans="1:10" s="66" customFormat="1" ht="21" hidden="1" x14ac:dyDescent="0.2">
      <c r="A627" s="93"/>
      <c r="B627" s="28" t="s">
        <v>187</v>
      </c>
      <c r="C627" s="14">
        <f>'Team Matches Results Tally'!D484</f>
        <v>0</v>
      </c>
      <c r="D627" s="93"/>
      <c r="E627" s="93"/>
      <c r="F627" s="93"/>
      <c r="G627" s="93"/>
      <c r="H627" s="93"/>
      <c r="I627" s="15">
        <f>'Team Matches Results Tally'!H484</f>
        <v>0</v>
      </c>
      <c r="J627" s="29" t="s">
        <v>188</v>
      </c>
    </row>
    <row r="628" spans="1:10" s="66" customFormat="1" ht="14.25" hidden="1" customHeight="1" x14ac:dyDescent="0.2">
      <c r="A628" s="93"/>
      <c r="B628" s="93"/>
      <c r="C628" s="93"/>
      <c r="D628" s="93"/>
      <c r="E628" s="93"/>
      <c r="F628" s="93"/>
      <c r="G628" s="93"/>
      <c r="H628" s="93"/>
      <c r="I628" s="93"/>
      <c r="J628" s="93"/>
    </row>
    <row r="629" spans="1:10" s="66" customFormat="1" ht="14.25" hidden="1" customHeight="1" x14ac:dyDescent="0.2">
      <c r="A629" s="93"/>
      <c r="B629" s="93"/>
      <c r="C629" s="93"/>
      <c r="D629" s="93"/>
      <c r="E629" s="93"/>
      <c r="F629" s="93"/>
      <c r="G629" s="93"/>
      <c r="H629" s="93"/>
      <c r="I629" s="93"/>
      <c r="J629" s="93"/>
    </row>
    <row r="630" spans="1:10" s="66" customFormat="1" ht="14.25" hidden="1" customHeight="1" x14ac:dyDescent="0.3">
      <c r="A630" s="19" t="s">
        <v>264</v>
      </c>
      <c r="B630" s="93"/>
      <c r="C630" s="93"/>
      <c r="D630" s="93"/>
      <c r="E630" s="93"/>
      <c r="F630" s="93"/>
      <c r="G630" s="93"/>
      <c r="H630" s="93"/>
      <c r="I630" s="93"/>
      <c r="J630" s="93"/>
    </row>
    <row r="631" spans="1:10" s="66" customFormat="1" ht="33.75" hidden="1" x14ac:dyDescent="0.2">
      <c r="A631" s="93"/>
      <c r="B631" s="102" t="s">
        <v>265</v>
      </c>
      <c r="C631" s="103"/>
      <c r="D631" s="103"/>
      <c r="E631" s="104"/>
      <c r="F631" s="3" t="s">
        <v>173</v>
      </c>
      <c r="G631" s="105" t="s">
        <v>266</v>
      </c>
      <c r="H631" s="103"/>
      <c r="I631" s="103"/>
      <c r="J631" s="104"/>
    </row>
    <row r="632" spans="1:10" s="66" customFormat="1" ht="14.25" hidden="1" customHeight="1" x14ac:dyDescent="0.2">
      <c r="A632" s="93"/>
      <c r="B632" s="93"/>
      <c r="C632" s="93"/>
      <c r="D632" s="93"/>
      <c r="E632" s="93"/>
      <c r="F632" s="93"/>
      <c r="G632" s="93"/>
      <c r="H632" s="93"/>
      <c r="I632" s="93"/>
      <c r="J632" s="93"/>
    </row>
    <row r="633" spans="1:10" s="66" customFormat="1" ht="23.25" hidden="1" x14ac:dyDescent="0.2">
      <c r="A633" s="93"/>
      <c r="B633" s="4"/>
      <c r="C633" s="5" t="s">
        <v>175</v>
      </c>
      <c r="D633" s="98" t="s">
        <v>176</v>
      </c>
      <c r="E633" s="99"/>
      <c r="F633" s="5" t="s">
        <v>177</v>
      </c>
      <c r="G633" s="98" t="s">
        <v>176</v>
      </c>
      <c r="H633" s="99"/>
      <c r="I633" s="5" t="s">
        <v>175</v>
      </c>
      <c r="J633" s="94" t="s">
        <v>178</v>
      </c>
    </row>
    <row r="634" spans="1:10" s="66" customFormat="1" ht="25.5" hidden="1" x14ac:dyDescent="0.2">
      <c r="A634" s="93"/>
      <c r="B634" s="6" t="e">
        <f>HLOOKUP($B$631,'Team Data'!$A$1:$U$6,2,FALSE)</f>
        <v>#N/A</v>
      </c>
      <c r="C634" s="7"/>
      <c r="D634" s="7"/>
      <c r="E634" s="7"/>
      <c r="F634" s="8" t="str">
        <f>'Team Matches Results Tally'!F489</f>
        <v/>
      </c>
      <c r="G634" s="7"/>
      <c r="H634" s="7"/>
      <c r="I634" s="7"/>
      <c r="J634" s="9" t="e">
        <f>HLOOKUP($G$631,'Team Data'!$A$1:$U$6,2,FALSE)</f>
        <v>#N/A</v>
      </c>
    </row>
    <row r="635" spans="1:10" s="66" customFormat="1" ht="25.5" hidden="1" x14ac:dyDescent="0.2">
      <c r="A635" s="93"/>
      <c r="B635" s="6" t="e">
        <f>HLOOKUP($B$631,'Team Data'!$A$1:$U$6,3,FALSE)</f>
        <v>#N/A</v>
      </c>
      <c r="C635" s="7"/>
      <c r="D635" s="7"/>
      <c r="E635" s="7"/>
      <c r="F635" s="8" t="str">
        <f>'Team Matches Results Tally'!F490</f>
        <v/>
      </c>
      <c r="G635" s="7"/>
      <c r="H635" s="7"/>
      <c r="I635" s="7"/>
      <c r="J635" s="9" t="e">
        <f>HLOOKUP($G$631,'Team Data'!$A$1:$U$6,3,FALSE)</f>
        <v>#N/A</v>
      </c>
    </row>
    <row r="636" spans="1:10" s="66" customFormat="1" ht="25.5" hidden="1" x14ac:dyDescent="0.2">
      <c r="A636" s="93"/>
      <c r="B636" s="6" t="e">
        <f>HLOOKUP($B$631,'Team Data'!$A$1:$U$6,4,FALSE)</f>
        <v>#N/A</v>
      </c>
      <c r="C636" s="7"/>
      <c r="D636" s="7"/>
      <c r="E636" s="7"/>
      <c r="F636" s="8" t="str">
        <f>'Team Matches Results Tally'!F491</f>
        <v/>
      </c>
      <c r="G636" s="7"/>
      <c r="H636" s="7"/>
      <c r="I636" s="7"/>
      <c r="J636" s="9" t="e">
        <f>HLOOKUP($G$631,'Team Data'!$A$1:$U$6,4,FALSE)</f>
        <v>#N/A</v>
      </c>
    </row>
    <row r="637" spans="1:10" s="66" customFormat="1" ht="25.5" hidden="1" x14ac:dyDescent="0.2">
      <c r="A637" s="93"/>
      <c r="B637" s="6" t="e">
        <f>HLOOKUP($B$631,'Team Data'!$A$1:$U$6,5,FALSE)</f>
        <v>#N/A</v>
      </c>
      <c r="C637" s="7"/>
      <c r="D637" s="7"/>
      <c r="E637" s="7"/>
      <c r="F637" s="8" t="str">
        <f>'Team Matches Results Tally'!F492</f>
        <v/>
      </c>
      <c r="G637" s="7"/>
      <c r="H637" s="7"/>
      <c r="I637" s="7"/>
      <c r="J637" s="9" t="e">
        <f>HLOOKUP($G$631,'Team Data'!$A$1:$U$6,5,FALSE)</f>
        <v>#N/A</v>
      </c>
    </row>
    <row r="638" spans="1:10" s="66" customFormat="1" ht="25.5" hidden="1" x14ac:dyDescent="0.2">
      <c r="A638" s="93"/>
      <c r="B638" s="6" t="e">
        <f>HLOOKUP($B$631,'Team Data'!$A$1:$U$6,6,FALSE)</f>
        <v>#N/A</v>
      </c>
      <c r="C638" s="7"/>
      <c r="D638" s="7"/>
      <c r="E638" s="7"/>
      <c r="F638" s="8" t="str">
        <f>'Team Matches Results Tally'!F493</f>
        <v/>
      </c>
      <c r="G638" s="7"/>
      <c r="H638" s="7"/>
      <c r="I638" s="7"/>
      <c r="J638" s="9" t="e">
        <f>HLOOKUP($G$631,'Team Data'!$A$1:$U$6,6,FALSE)</f>
        <v>#N/A</v>
      </c>
    </row>
    <row r="639" spans="1:10" s="66" customFormat="1" ht="14.25" hidden="1" customHeight="1" x14ac:dyDescent="0.2">
      <c r="A639" s="93"/>
      <c r="B639" s="100" t="s">
        <v>183</v>
      </c>
      <c r="C639" s="101"/>
      <c r="D639" s="101"/>
      <c r="E639" s="101"/>
      <c r="F639" s="101"/>
      <c r="G639" s="101"/>
      <c r="H639" s="101"/>
      <c r="I639" s="101"/>
      <c r="J639" s="101"/>
    </row>
    <row r="640" spans="1:10" s="66" customFormat="1" ht="25.5" hidden="1" x14ac:dyDescent="0.2">
      <c r="A640" s="93"/>
      <c r="B640" s="6"/>
      <c r="C640" s="7"/>
      <c r="D640" s="7"/>
      <c r="E640" s="7"/>
      <c r="F640" s="8"/>
      <c r="G640" s="7"/>
      <c r="H640" s="7"/>
      <c r="I640" s="7"/>
      <c r="J640" s="10"/>
    </row>
    <row r="641" spans="1:10" s="66" customFormat="1" ht="14.25" hidden="1" customHeight="1" x14ac:dyDescent="0.35">
      <c r="A641" s="93"/>
      <c r="B641" s="11"/>
      <c r="C641" s="11"/>
      <c r="D641" s="11"/>
      <c r="E641" s="11"/>
      <c r="F641" s="12"/>
      <c r="G641" s="11"/>
      <c r="H641" s="11"/>
      <c r="I641" s="11"/>
      <c r="J641" s="11"/>
    </row>
    <row r="642" spans="1:10" s="66" customFormat="1" ht="21" hidden="1" x14ac:dyDescent="0.2">
      <c r="A642" s="93"/>
      <c r="B642" s="24" t="s">
        <v>184</v>
      </c>
      <c r="C642" s="25"/>
      <c r="D642" s="92"/>
      <c r="E642" s="92"/>
      <c r="F642" s="92"/>
      <c r="G642" s="92"/>
      <c r="H642" s="92"/>
      <c r="I642" s="26"/>
      <c r="J642" s="21" t="s">
        <v>184</v>
      </c>
    </row>
    <row r="643" spans="1:10" s="66" customFormat="1" ht="21" hidden="1" x14ac:dyDescent="0.2">
      <c r="A643" s="93"/>
      <c r="B643" s="28" t="s">
        <v>185</v>
      </c>
      <c r="C643" s="14">
        <f>'Team Matches Results Tally'!C497</f>
        <v>0</v>
      </c>
      <c r="D643" s="93"/>
      <c r="E643" s="93"/>
      <c r="F643" s="93"/>
      <c r="G643" s="93"/>
      <c r="H643" s="93"/>
      <c r="I643" s="15">
        <f>'Team Matches Results Tally'!G497</f>
        <v>0</v>
      </c>
      <c r="J643" s="29" t="s">
        <v>186</v>
      </c>
    </row>
    <row r="644" spans="1:10" s="66" customFormat="1" ht="21" hidden="1" x14ac:dyDescent="0.2">
      <c r="A644" s="93"/>
      <c r="B644" s="28" t="s">
        <v>187</v>
      </c>
      <c r="C644" s="14">
        <f>'Team Matches Results Tally'!D497</f>
        <v>0</v>
      </c>
      <c r="D644" s="93"/>
      <c r="E644" s="93"/>
      <c r="F644" s="93"/>
      <c r="G644" s="93"/>
      <c r="H644" s="93"/>
      <c r="I644" s="15">
        <f>'Team Matches Results Tally'!H497</f>
        <v>0</v>
      </c>
      <c r="J644" s="29" t="s">
        <v>188</v>
      </c>
    </row>
    <row r="645" spans="1:10" s="66" customFormat="1" ht="14.25" hidden="1" customHeight="1" x14ac:dyDescent="0.2">
      <c r="A645" s="93"/>
      <c r="B645" s="93"/>
      <c r="C645" s="93"/>
      <c r="D645" s="93"/>
      <c r="E645" s="93"/>
      <c r="F645" s="93"/>
      <c r="G645" s="93"/>
      <c r="H645" s="93"/>
      <c r="I645" s="93"/>
      <c r="J645" s="93"/>
    </row>
    <row r="646" spans="1:10" s="66" customFormat="1" ht="14.25" hidden="1" customHeight="1" x14ac:dyDescent="0.2">
      <c r="A646" s="93"/>
      <c r="B646" s="93"/>
      <c r="C646" s="93"/>
      <c r="D646" s="93"/>
      <c r="E646" s="93"/>
      <c r="F646" s="93"/>
      <c r="G646" s="93"/>
      <c r="H646" s="93"/>
      <c r="I646" s="93"/>
      <c r="J646" s="93"/>
    </row>
    <row r="647" spans="1:10" s="66" customFormat="1" ht="14.25" hidden="1" customHeight="1" x14ac:dyDescent="0.3">
      <c r="A647" s="19" t="s">
        <v>267</v>
      </c>
      <c r="B647" s="93"/>
      <c r="C647" s="93"/>
      <c r="D647" s="93"/>
      <c r="E647" s="93"/>
      <c r="F647" s="93"/>
      <c r="G647" s="93"/>
      <c r="H647" s="93"/>
      <c r="I647" s="93"/>
      <c r="J647" s="93"/>
    </row>
    <row r="648" spans="1:10" s="66" customFormat="1" ht="33.75" hidden="1" x14ac:dyDescent="0.2">
      <c r="A648" s="93"/>
      <c r="B648" s="102" t="s">
        <v>268</v>
      </c>
      <c r="C648" s="103"/>
      <c r="D648" s="103"/>
      <c r="E648" s="104"/>
      <c r="F648" s="3" t="s">
        <v>173</v>
      </c>
      <c r="G648" s="105" t="s">
        <v>269</v>
      </c>
      <c r="H648" s="103"/>
      <c r="I648" s="103"/>
      <c r="J648" s="104"/>
    </row>
    <row r="649" spans="1:10" s="66" customFormat="1" ht="14.25" hidden="1" customHeight="1" x14ac:dyDescent="0.2">
      <c r="A649" s="93"/>
      <c r="B649" s="93"/>
      <c r="C649" s="93"/>
      <c r="D649" s="93"/>
      <c r="E649" s="93"/>
      <c r="F649" s="93"/>
      <c r="G649" s="93"/>
      <c r="H649" s="93"/>
      <c r="I649" s="93"/>
      <c r="J649" s="93"/>
    </row>
    <row r="650" spans="1:10" s="66" customFormat="1" ht="23.25" hidden="1" x14ac:dyDescent="0.2">
      <c r="A650" s="93"/>
      <c r="B650" s="4"/>
      <c r="C650" s="5" t="s">
        <v>175</v>
      </c>
      <c r="D650" s="98" t="s">
        <v>176</v>
      </c>
      <c r="E650" s="99"/>
      <c r="F650" s="5" t="s">
        <v>177</v>
      </c>
      <c r="G650" s="98" t="s">
        <v>176</v>
      </c>
      <c r="H650" s="99"/>
      <c r="I650" s="5" t="s">
        <v>175</v>
      </c>
      <c r="J650" s="94" t="s">
        <v>178</v>
      </c>
    </row>
    <row r="651" spans="1:10" s="66" customFormat="1" ht="25.5" hidden="1" x14ac:dyDescent="0.2">
      <c r="A651" s="93"/>
      <c r="B651" s="6" t="e">
        <f>HLOOKUP($B$648,'Team Data'!$A$1:$U$6,2,FALSE)</f>
        <v>#N/A</v>
      </c>
      <c r="C651" s="7"/>
      <c r="D651" s="7"/>
      <c r="E651" s="7"/>
      <c r="F651" s="8" t="str">
        <f>'Team Matches Results Tally'!F502</f>
        <v/>
      </c>
      <c r="G651" s="7"/>
      <c r="H651" s="7"/>
      <c r="I651" s="7"/>
      <c r="J651" s="9" t="e">
        <f>HLOOKUP($G$648,'Team Data'!$A$1:$U$6,2,FALSE)</f>
        <v>#N/A</v>
      </c>
    </row>
    <row r="652" spans="1:10" s="66" customFormat="1" ht="25.5" hidden="1" x14ac:dyDescent="0.2">
      <c r="A652" s="93"/>
      <c r="B652" s="6" t="e">
        <f>HLOOKUP($B$648,'Team Data'!$A$1:$U$6,3,FALSE)</f>
        <v>#N/A</v>
      </c>
      <c r="C652" s="7"/>
      <c r="D652" s="7"/>
      <c r="E652" s="7"/>
      <c r="F652" s="8" t="str">
        <f>'Team Matches Results Tally'!F503</f>
        <v/>
      </c>
      <c r="G652" s="7"/>
      <c r="H652" s="7"/>
      <c r="I652" s="7"/>
      <c r="J652" s="9" t="e">
        <f>HLOOKUP($G$648,'Team Data'!$A$1:$U$6,3,FALSE)</f>
        <v>#N/A</v>
      </c>
    </row>
    <row r="653" spans="1:10" s="66" customFormat="1" ht="25.5" hidden="1" x14ac:dyDescent="0.2">
      <c r="A653" s="93"/>
      <c r="B653" s="6" t="e">
        <f>HLOOKUP($B$648,'Team Data'!$A$1:$U$6,4,FALSE)</f>
        <v>#N/A</v>
      </c>
      <c r="C653" s="7"/>
      <c r="D653" s="7"/>
      <c r="E653" s="7"/>
      <c r="F653" s="8" t="str">
        <f>'Team Matches Results Tally'!F504</f>
        <v/>
      </c>
      <c r="G653" s="7"/>
      <c r="H653" s="7"/>
      <c r="I653" s="7"/>
      <c r="J653" s="9" t="e">
        <f>HLOOKUP($G$648,'Team Data'!$A$1:$U$6,4,FALSE)</f>
        <v>#N/A</v>
      </c>
    </row>
    <row r="654" spans="1:10" s="66" customFormat="1" ht="25.5" hidden="1" x14ac:dyDescent="0.2">
      <c r="A654" s="93"/>
      <c r="B654" s="6" t="e">
        <f>HLOOKUP($B$648,'Team Data'!$A$1:$U$6,5,FALSE)</f>
        <v>#N/A</v>
      </c>
      <c r="C654" s="7"/>
      <c r="D654" s="7"/>
      <c r="E654" s="7"/>
      <c r="F654" s="8" t="str">
        <f>'Team Matches Results Tally'!F505</f>
        <v/>
      </c>
      <c r="G654" s="7"/>
      <c r="H654" s="7"/>
      <c r="I654" s="7"/>
      <c r="J654" s="9" t="e">
        <f>HLOOKUP($G$648,'Team Data'!$A$1:$U$6,5,FALSE)</f>
        <v>#N/A</v>
      </c>
    </row>
    <row r="655" spans="1:10" s="66" customFormat="1" ht="25.5" hidden="1" x14ac:dyDescent="0.2">
      <c r="A655" s="93"/>
      <c r="B655" s="6" t="e">
        <f>HLOOKUP($B$648,'Team Data'!$A$1:$U$6,6,FALSE)</f>
        <v>#N/A</v>
      </c>
      <c r="C655" s="7"/>
      <c r="D655" s="7"/>
      <c r="E655" s="7"/>
      <c r="F655" s="8" t="str">
        <f>'Team Matches Results Tally'!F506</f>
        <v/>
      </c>
      <c r="G655" s="7"/>
      <c r="H655" s="7"/>
      <c r="I655" s="7"/>
      <c r="J655" s="9" t="e">
        <f>HLOOKUP($G$648,'Team Data'!$A$1:$U$6,6,FALSE)</f>
        <v>#N/A</v>
      </c>
    </row>
    <row r="656" spans="1:10" s="66" customFormat="1" ht="14.25" hidden="1" customHeight="1" x14ac:dyDescent="0.2">
      <c r="A656" s="93"/>
      <c r="B656" s="100" t="s">
        <v>183</v>
      </c>
      <c r="C656" s="101"/>
      <c r="D656" s="101"/>
      <c r="E656" s="101"/>
      <c r="F656" s="101"/>
      <c r="G656" s="101"/>
      <c r="H656" s="101"/>
      <c r="I656" s="101"/>
      <c r="J656" s="101"/>
    </row>
    <row r="657" spans="1:10" s="66" customFormat="1" ht="25.5" hidden="1" x14ac:dyDescent="0.2">
      <c r="A657" s="93"/>
      <c r="B657" s="6"/>
      <c r="C657" s="7"/>
      <c r="D657" s="7"/>
      <c r="E657" s="7"/>
      <c r="F657" s="8"/>
      <c r="G657" s="7"/>
      <c r="H657" s="7"/>
      <c r="I657" s="7"/>
      <c r="J657" s="10"/>
    </row>
    <row r="658" spans="1:10" s="66" customFormat="1" ht="14.25" hidden="1" customHeight="1" x14ac:dyDescent="0.35">
      <c r="A658" s="93"/>
      <c r="B658" s="11"/>
      <c r="C658" s="11"/>
      <c r="D658" s="11"/>
      <c r="E658" s="11"/>
      <c r="F658" s="12"/>
      <c r="G658" s="11"/>
      <c r="H658" s="11"/>
      <c r="I658" s="11"/>
      <c r="J658" s="11"/>
    </row>
    <row r="659" spans="1:10" s="66" customFormat="1" ht="21" hidden="1" x14ac:dyDescent="0.2">
      <c r="A659" s="93"/>
      <c r="B659" s="24" t="s">
        <v>184</v>
      </c>
      <c r="C659" s="25"/>
      <c r="D659" s="92"/>
      <c r="E659" s="92"/>
      <c r="F659" s="92"/>
      <c r="G659" s="92"/>
      <c r="H659" s="92"/>
      <c r="I659" s="26"/>
      <c r="J659" s="21" t="s">
        <v>184</v>
      </c>
    </row>
    <row r="660" spans="1:10" s="66" customFormat="1" ht="21" hidden="1" x14ac:dyDescent="0.2">
      <c r="A660" s="93"/>
      <c r="B660" s="28" t="s">
        <v>185</v>
      </c>
      <c r="C660" s="14">
        <f>'Team Matches Results Tally'!C510</f>
        <v>0</v>
      </c>
      <c r="D660" s="93"/>
      <c r="E660" s="93"/>
      <c r="F660" s="93"/>
      <c r="G660" s="93"/>
      <c r="H660" s="93"/>
      <c r="I660" s="15">
        <f>'Team Matches Results Tally'!G510</f>
        <v>0</v>
      </c>
      <c r="J660" s="29" t="s">
        <v>186</v>
      </c>
    </row>
    <row r="661" spans="1:10" s="66" customFormat="1" ht="21" hidden="1" x14ac:dyDescent="0.2">
      <c r="A661" s="93"/>
      <c r="B661" s="28" t="s">
        <v>187</v>
      </c>
      <c r="C661" s="14">
        <f>'Team Matches Results Tally'!D510</f>
        <v>0</v>
      </c>
      <c r="D661" s="93"/>
      <c r="E661" s="93"/>
      <c r="F661" s="93"/>
      <c r="G661" s="93"/>
      <c r="H661" s="93"/>
      <c r="I661" s="15">
        <f>'Team Matches Results Tally'!H510</f>
        <v>0</v>
      </c>
      <c r="J661" s="29" t="s">
        <v>188</v>
      </c>
    </row>
    <row r="662" spans="1:10" ht="14.25" hidden="1" customHeight="1" x14ac:dyDescent="0.2">
      <c r="A662" s="93"/>
      <c r="B662" s="93"/>
      <c r="C662" s="93"/>
      <c r="D662" s="93"/>
      <c r="E662" s="93"/>
      <c r="F662" s="93"/>
      <c r="G662" s="93"/>
      <c r="H662" s="93"/>
      <c r="I662" s="93"/>
      <c r="J662" s="93"/>
    </row>
    <row r="663" spans="1:10" ht="14.25" hidden="1" customHeight="1" x14ac:dyDescent="0.2">
      <c r="A663" s="93"/>
      <c r="B663" s="93"/>
      <c r="C663" s="93"/>
      <c r="D663" s="93"/>
      <c r="E663" s="93"/>
      <c r="F663" s="93"/>
      <c r="G663" s="93"/>
      <c r="H663" s="93"/>
      <c r="I663" s="93"/>
      <c r="J663" s="93"/>
    </row>
    <row r="664" spans="1:10" s="66" customFormat="1" ht="14.25" hidden="1" customHeight="1" x14ac:dyDescent="0.3">
      <c r="A664" s="19" t="s">
        <v>270</v>
      </c>
      <c r="B664" s="93"/>
      <c r="C664" s="93"/>
      <c r="D664" s="93"/>
      <c r="E664" s="93"/>
      <c r="F664" s="93"/>
      <c r="G664" s="93"/>
      <c r="H664" s="93"/>
      <c r="I664" s="93"/>
      <c r="J664" s="93"/>
    </row>
    <row r="665" spans="1:10" s="66" customFormat="1" ht="33.75" hidden="1" x14ac:dyDescent="0.2">
      <c r="A665" s="93"/>
      <c r="B665" s="102" t="s">
        <v>271</v>
      </c>
      <c r="C665" s="103"/>
      <c r="D665" s="103"/>
      <c r="E665" s="104"/>
      <c r="F665" s="3" t="s">
        <v>173</v>
      </c>
      <c r="G665" s="105" t="s">
        <v>272</v>
      </c>
      <c r="H665" s="103"/>
      <c r="I665" s="103"/>
      <c r="J665" s="104"/>
    </row>
    <row r="666" spans="1:10" s="66" customFormat="1" ht="14.25" hidden="1" customHeight="1" x14ac:dyDescent="0.2">
      <c r="A666" s="93"/>
      <c r="B666" s="93"/>
      <c r="C666" s="93"/>
      <c r="D666" s="93"/>
      <c r="E666" s="93"/>
      <c r="F666" s="93"/>
      <c r="G666" s="93"/>
      <c r="H666" s="93"/>
      <c r="I666" s="93"/>
      <c r="J666" s="93"/>
    </row>
    <row r="667" spans="1:10" s="66" customFormat="1" ht="23.25" hidden="1" x14ac:dyDescent="0.2">
      <c r="A667" s="93"/>
      <c r="B667" s="4"/>
      <c r="C667" s="5" t="s">
        <v>175</v>
      </c>
      <c r="D667" s="98" t="s">
        <v>176</v>
      </c>
      <c r="E667" s="99"/>
      <c r="F667" s="5" t="s">
        <v>177</v>
      </c>
      <c r="G667" s="98" t="s">
        <v>176</v>
      </c>
      <c r="H667" s="99"/>
      <c r="I667" s="5" t="s">
        <v>175</v>
      </c>
      <c r="J667" s="94" t="s">
        <v>178</v>
      </c>
    </row>
    <row r="668" spans="1:10" s="66" customFormat="1" ht="25.5" hidden="1" x14ac:dyDescent="0.2">
      <c r="A668" s="93"/>
      <c r="B668" s="6" t="e">
        <f>HLOOKUP($B$665,'Team Data'!$A$1:$U$6,2,FALSE)</f>
        <v>#N/A</v>
      </c>
      <c r="C668" s="7"/>
      <c r="D668" s="7"/>
      <c r="E668" s="7"/>
      <c r="F668" s="8" t="str">
        <f>'Team Matches Results Tally'!F515</f>
        <v/>
      </c>
      <c r="G668" s="7"/>
      <c r="H668" s="7"/>
      <c r="I668" s="7"/>
      <c r="J668" s="9" t="e">
        <f>HLOOKUP($G$665,'Team Data'!$A$1:$U$6,2,FALSE)</f>
        <v>#N/A</v>
      </c>
    </row>
    <row r="669" spans="1:10" s="66" customFormat="1" ht="25.5" hidden="1" x14ac:dyDescent="0.2">
      <c r="A669" s="93"/>
      <c r="B669" s="6" t="e">
        <f>HLOOKUP($B$665,'Team Data'!$A$1:$U$6,3,FALSE)</f>
        <v>#N/A</v>
      </c>
      <c r="C669" s="7"/>
      <c r="D669" s="7"/>
      <c r="E669" s="7"/>
      <c r="F669" s="8" t="str">
        <f>'Team Matches Results Tally'!F516</f>
        <v/>
      </c>
      <c r="G669" s="7"/>
      <c r="H669" s="7"/>
      <c r="I669" s="7"/>
      <c r="J669" s="9" t="e">
        <f>HLOOKUP($G$665,'Team Data'!$A$1:$U$6,3,FALSE)</f>
        <v>#N/A</v>
      </c>
    </row>
    <row r="670" spans="1:10" s="66" customFormat="1" ht="25.5" hidden="1" x14ac:dyDescent="0.2">
      <c r="A670" s="93"/>
      <c r="B670" s="6" t="e">
        <f>HLOOKUP($B$665,'Team Data'!$A$1:$U$6,4,FALSE)</f>
        <v>#N/A</v>
      </c>
      <c r="C670" s="7"/>
      <c r="D670" s="7"/>
      <c r="E670" s="7"/>
      <c r="F670" s="8" t="str">
        <f>'Team Matches Results Tally'!F517</f>
        <v/>
      </c>
      <c r="G670" s="7"/>
      <c r="H670" s="7"/>
      <c r="I670" s="7"/>
      <c r="J670" s="9" t="e">
        <f>HLOOKUP($G$665,'Team Data'!$A$1:$U$6,4,FALSE)</f>
        <v>#N/A</v>
      </c>
    </row>
    <row r="671" spans="1:10" s="66" customFormat="1" ht="25.5" hidden="1" x14ac:dyDescent="0.2">
      <c r="A671" s="93"/>
      <c r="B671" s="6" t="e">
        <f>HLOOKUP($B$665,'Team Data'!$A$1:$U$6,5,FALSE)</f>
        <v>#N/A</v>
      </c>
      <c r="C671" s="7"/>
      <c r="D671" s="7"/>
      <c r="E671" s="7"/>
      <c r="F671" s="8" t="str">
        <f>'Team Matches Results Tally'!F518</f>
        <v/>
      </c>
      <c r="G671" s="7"/>
      <c r="H671" s="7"/>
      <c r="I671" s="7"/>
      <c r="J671" s="9" t="e">
        <f>HLOOKUP($G$665,'Team Data'!$A$1:$U$6,5,FALSE)</f>
        <v>#N/A</v>
      </c>
    </row>
    <row r="672" spans="1:10" s="66" customFormat="1" ht="25.5" hidden="1" x14ac:dyDescent="0.2">
      <c r="A672" s="93"/>
      <c r="B672" s="6" t="e">
        <f>HLOOKUP($B$665,'Team Data'!$A$1:$U$6,6,FALSE)</f>
        <v>#N/A</v>
      </c>
      <c r="C672" s="7"/>
      <c r="D672" s="7"/>
      <c r="E672" s="7"/>
      <c r="F672" s="8" t="str">
        <f>'Team Matches Results Tally'!F519</f>
        <v/>
      </c>
      <c r="G672" s="7"/>
      <c r="H672" s="7"/>
      <c r="I672" s="7"/>
      <c r="J672" s="9" t="e">
        <f>HLOOKUP($G$665,'Team Data'!$A$1:$U$6,6,FALSE)</f>
        <v>#N/A</v>
      </c>
    </row>
    <row r="673" spans="1:10" s="66" customFormat="1" ht="14.25" hidden="1" customHeight="1" x14ac:dyDescent="0.2">
      <c r="A673" s="93"/>
      <c r="B673" s="100" t="s">
        <v>183</v>
      </c>
      <c r="C673" s="101"/>
      <c r="D673" s="101"/>
      <c r="E673" s="101"/>
      <c r="F673" s="101"/>
      <c r="G673" s="101"/>
      <c r="H673" s="101"/>
      <c r="I673" s="101"/>
      <c r="J673" s="101"/>
    </row>
    <row r="674" spans="1:10" s="66" customFormat="1" ht="25.5" hidden="1" x14ac:dyDescent="0.2">
      <c r="A674" s="93"/>
      <c r="B674" s="6"/>
      <c r="C674" s="7"/>
      <c r="D674" s="7"/>
      <c r="E674" s="7"/>
      <c r="F674" s="8"/>
      <c r="G674" s="7"/>
      <c r="H674" s="7"/>
      <c r="I674" s="7"/>
      <c r="J674" s="10"/>
    </row>
    <row r="675" spans="1:10" s="66" customFormat="1" ht="14.25" hidden="1" customHeight="1" x14ac:dyDescent="0.35">
      <c r="A675" s="93"/>
      <c r="B675" s="11"/>
      <c r="C675" s="11"/>
      <c r="D675" s="11"/>
      <c r="E675" s="11"/>
      <c r="F675" s="12"/>
      <c r="G675" s="11"/>
      <c r="H675" s="11"/>
      <c r="I675" s="11"/>
      <c r="J675" s="11"/>
    </row>
    <row r="676" spans="1:10" s="66" customFormat="1" ht="21" hidden="1" x14ac:dyDescent="0.2">
      <c r="A676" s="93"/>
      <c r="B676" s="24" t="s">
        <v>184</v>
      </c>
      <c r="C676" s="25"/>
      <c r="D676" s="92"/>
      <c r="E676" s="92"/>
      <c r="F676" s="92"/>
      <c r="G676" s="92"/>
      <c r="H676" s="92"/>
      <c r="I676" s="26"/>
      <c r="J676" s="21" t="s">
        <v>184</v>
      </c>
    </row>
    <row r="677" spans="1:10" s="66" customFormat="1" ht="21" hidden="1" x14ac:dyDescent="0.2">
      <c r="A677" s="93"/>
      <c r="B677" s="28" t="s">
        <v>185</v>
      </c>
      <c r="C677" s="14">
        <f>'Team Matches Results Tally'!C523</f>
        <v>0</v>
      </c>
      <c r="D677" s="93"/>
      <c r="E677" s="93"/>
      <c r="F677" s="93"/>
      <c r="G677" s="93"/>
      <c r="H677" s="93"/>
      <c r="I677" s="15">
        <f>'Team Matches Results Tally'!G523</f>
        <v>0</v>
      </c>
      <c r="J677" s="29" t="s">
        <v>186</v>
      </c>
    </row>
    <row r="678" spans="1:10" s="66" customFormat="1" ht="21" hidden="1" x14ac:dyDescent="0.2">
      <c r="A678" s="93"/>
      <c r="B678" s="28" t="s">
        <v>187</v>
      </c>
      <c r="C678" s="14">
        <f>'Team Matches Results Tally'!D523</f>
        <v>0</v>
      </c>
      <c r="D678" s="93"/>
      <c r="E678" s="93"/>
      <c r="F678" s="93"/>
      <c r="G678" s="93"/>
      <c r="H678" s="93"/>
      <c r="I678" s="15">
        <f>'Team Matches Results Tally'!H523</f>
        <v>0</v>
      </c>
      <c r="J678" s="29" t="s">
        <v>188</v>
      </c>
    </row>
    <row r="679" spans="1:10" s="66" customFormat="1" ht="14.25" hidden="1" customHeight="1" x14ac:dyDescent="0.2">
      <c r="A679" s="93"/>
      <c r="B679" s="93"/>
      <c r="C679" s="93"/>
      <c r="D679" s="93"/>
      <c r="E679" s="93"/>
      <c r="F679" s="93"/>
      <c r="G679" s="93"/>
      <c r="H679" s="93"/>
      <c r="I679" s="93"/>
      <c r="J679" s="93"/>
    </row>
    <row r="680" spans="1:10" s="66" customFormat="1" ht="14.25" hidden="1" customHeight="1" x14ac:dyDescent="0.2">
      <c r="A680" s="93"/>
      <c r="B680" s="93"/>
      <c r="C680" s="93"/>
      <c r="D680" s="93"/>
      <c r="E680" s="93"/>
      <c r="F680" s="93"/>
      <c r="G680" s="93"/>
      <c r="H680" s="93"/>
      <c r="I680" s="93"/>
      <c r="J680" s="93"/>
    </row>
    <row r="681" spans="1:10" s="66" customFormat="1" ht="14.25" hidden="1" customHeight="1" x14ac:dyDescent="0.3">
      <c r="A681" s="19" t="s">
        <v>273</v>
      </c>
      <c r="B681" s="93"/>
      <c r="C681" s="93"/>
      <c r="D681" s="93"/>
      <c r="E681" s="93"/>
      <c r="F681" s="93"/>
      <c r="G681" s="93"/>
      <c r="H681" s="93"/>
      <c r="I681" s="93"/>
      <c r="J681" s="93"/>
    </row>
    <row r="682" spans="1:10" s="66" customFormat="1" ht="33.75" hidden="1" x14ac:dyDescent="0.2">
      <c r="A682" s="93"/>
      <c r="B682" s="102" t="s">
        <v>274</v>
      </c>
      <c r="C682" s="103"/>
      <c r="D682" s="103"/>
      <c r="E682" s="104"/>
      <c r="F682" s="3" t="s">
        <v>173</v>
      </c>
      <c r="G682" s="105" t="s">
        <v>275</v>
      </c>
      <c r="H682" s="103"/>
      <c r="I682" s="103"/>
      <c r="J682" s="104"/>
    </row>
    <row r="683" spans="1:10" s="66" customFormat="1" ht="14.25" hidden="1" customHeight="1" x14ac:dyDescent="0.2">
      <c r="A683" s="93"/>
      <c r="B683" s="93"/>
      <c r="C683" s="93"/>
      <c r="D683" s="93"/>
      <c r="E683" s="93"/>
      <c r="F683" s="93"/>
      <c r="G683" s="93"/>
      <c r="H683" s="93"/>
      <c r="I683" s="93"/>
      <c r="J683" s="93"/>
    </row>
    <row r="684" spans="1:10" s="66" customFormat="1" ht="23.25" hidden="1" x14ac:dyDescent="0.2">
      <c r="A684" s="93"/>
      <c r="B684" s="4"/>
      <c r="C684" s="5" t="s">
        <v>175</v>
      </c>
      <c r="D684" s="98" t="s">
        <v>176</v>
      </c>
      <c r="E684" s="99"/>
      <c r="F684" s="5" t="s">
        <v>177</v>
      </c>
      <c r="G684" s="98" t="s">
        <v>176</v>
      </c>
      <c r="H684" s="99"/>
      <c r="I684" s="5" t="s">
        <v>175</v>
      </c>
      <c r="J684" s="94" t="s">
        <v>178</v>
      </c>
    </row>
    <row r="685" spans="1:10" s="66" customFormat="1" ht="25.5" hidden="1" x14ac:dyDescent="0.2">
      <c r="A685" s="93"/>
      <c r="B685" s="6" t="e">
        <f>HLOOKUP($B$682,'Team Data'!$A$1:$U$6,2,FALSE)</f>
        <v>#N/A</v>
      </c>
      <c r="C685" s="7"/>
      <c r="D685" s="7"/>
      <c r="E685" s="7"/>
      <c r="F685" s="8" t="str">
        <f>'Team Matches Results Tally'!F528</f>
        <v/>
      </c>
      <c r="G685" s="7"/>
      <c r="H685" s="7"/>
      <c r="I685" s="7"/>
      <c r="J685" s="9" t="e">
        <f>HLOOKUP($G$682,'Team Data'!$A$1:$U$6,2,FALSE)</f>
        <v>#N/A</v>
      </c>
    </row>
    <row r="686" spans="1:10" s="66" customFormat="1" ht="25.5" hidden="1" x14ac:dyDescent="0.2">
      <c r="A686" s="93"/>
      <c r="B686" s="6" t="e">
        <f>HLOOKUP($B$682,'Team Data'!$A$1:$U$6,3,FALSE)</f>
        <v>#N/A</v>
      </c>
      <c r="C686" s="7"/>
      <c r="D686" s="7"/>
      <c r="E686" s="7"/>
      <c r="F686" s="8" t="str">
        <f>'Team Matches Results Tally'!F529</f>
        <v/>
      </c>
      <c r="G686" s="7"/>
      <c r="H686" s="7"/>
      <c r="I686" s="7"/>
      <c r="J686" s="9" t="e">
        <f>HLOOKUP($G$682,'Team Data'!$A$1:$U$6,3,FALSE)</f>
        <v>#N/A</v>
      </c>
    </row>
    <row r="687" spans="1:10" s="66" customFormat="1" ht="25.5" hidden="1" x14ac:dyDescent="0.2">
      <c r="A687" s="93"/>
      <c r="B687" s="6" t="e">
        <f>HLOOKUP($B$682,'Team Data'!$A$1:$U$6,4,FALSE)</f>
        <v>#N/A</v>
      </c>
      <c r="C687" s="7"/>
      <c r="D687" s="7"/>
      <c r="E687" s="7"/>
      <c r="F687" s="8" t="str">
        <f>'Team Matches Results Tally'!F530</f>
        <v/>
      </c>
      <c r="G687" s="7"/>
      <c r="H687" s="7"/>
      <c r="I687" s="7"/>
      <c r="J687" s="9" t="e">
        <f>HLOOKUP($G$682,'Team Data'!$A$1:$U$6,4,FALSE)</f>
        <v>#N/A</v>
      </c>
    </row>
    <row r="688" spans="1:10" s="66" customFormat="1" ht="25.5" hidden="1" x14ac:dyDescent="0.2">
      <c r="A688" s="93"/>
      <c r="B688" s="6" t="e">
        <f>HLOOKUP($B$682,'Team Data'!$A$1:$U$6,5,FALSE)</f>
        <v>#N/A</v>
      </c>
      <c r="C688" s="7"/>
      <c r="D688" s="7"/>
      <c r="E688" s="7"/>
      <c r="F688" s="8" t="str">
        <f>'Team Matches Results Tally'!F531</f>
        <v/>
      </c>
      <c r="G688" s="7"/>
      <c r="H688" s="7"/>
      <c r="I688" s="7"/>
      <c r="J688" s="9" t="e">
        <f>HLOOKUP($G$682,'Team Data'!$A$1:$U$6,5,FALSE)</f>
        <v>#N/A</v>
      </c>
    </row>
    <row r="689" spans="1:10" s="66" customFormat="1" ht="25.5" hidden="1" x14ac:dyDescent="0.2">
      <c r="A689" s="93"/>
      <c r="B689" s="6" t="e">
        <f>HLOOKUP($B$682,'Team Data'!$A$1:$U$6,6,FALSE)</f>
        <v>#N/A</v>
      </c>
      <c r="C689" s="7"/>
      <c r="D689" s="7"/>
      <c r="E689" s="7"/>
      <c r="F689" s="8" t="str">
        <f>'Team Matches Results Tally'!F532</f>
        <v/>
      </c>
      <c r="G689" s="7"/>
      <c r="H689" s="7"/>
      <c r="I689" s="7"/>
      <c r="J689" s="9" t="e">
        <f>HLOOKUP($G$682,'Team Data'!$A$1:$U$6,6,FALSE)</f>
        <v>#N/A</v>
      </c>
    </row>
    <row r="690" spans="1:10" s="66" customFormat="1" ht="14.25" hidden="1" customHeight="1" x14ac:dyDescent="0.2">
      <c r="A690" s="93"/>
      <c r="B690" s="100" t="s">
        <v>183</v>
      </c>
      <c r="C690" s="101"/>
      <c r="D690" s="101"/>
      <c r="E690" s="101"/>
      <c r="F690" s="101"/>
      <c r="G690" s="101"/>
      <c r="H690" s="101"/>
      <c r="I690" s="101"/>
      <c r="J690" s="101"/>
    </row>
    <row r="691" spans="1:10" s="66" customFormat="1" ht="25.5" hidden="1" x14ac:dyDescent="0.2">
      <c r="A691" s="93"/>
      <c r="B691" s="6"/>
      <c r="C691" s="7"/>
      <c r="D691" s="7"/>
      <c r="E691" s="7"/>
      <c r="F691" s="8"/>
      <c r="G691" s="7"/>
      <c r="H691" s="7"/>
      <c r="I691" s="7"/>
      <c r="J691" s="10"/>
    </row>
    <row r="692" spans="1:10" s="66" customFormat="1" ht="14.25" hidden="1" customHeight="1" x14ac:dyDescent="0.35">
      <c r="A692" s="93"/>
      <c r="B692" s="11"/>
      <c r="C692" s="11"/>
      <c r="D692" s="11"/>
      <c r="E692" s="11"/>
      <c r="F692" s="12"/>
      <c r="G692" s="11"/>
      <c r="H692" s="11"/>
      <c r="I692" s="11"/>
      <c r="J692" s="11"/>
    </row>
    <row r="693" spans="1:10" s="66" customFormat="1" ht="21" hidden="1" x14ac:dyDescent="0.2">
      <c r="A693" s="93"/>
      <c r="B693" s="24" t="s">
        <v>184</v>
      </c>
      <c r="C693" s="25"/>
      <c r="D693" s="92"/>
      <c r="E693" s="92"/>
      <c r="F693" s="92"/>
      <c r="G693" s="92"/>
      <c r="H693" s="92"/>
      <c r="I693" s="26"/>
      <c r="J693" s="21" t="s">
        <v>184</v>
      </c>
    </row>
    <row r="694" spans="1:10" s="66" customFormat="1" ht="21" hidden="1" x14ac:dyDescent="0.2">
      <c r="A694" s="93"/>
      <c r="B694" s="28" t="s">
        <v>185</v>
      </c>
      <c r="C694" s="14">
        <f>'Team Matches Results Tally'!C536</f>
        <v>0</v>
      </c>
      <c r="D694" s="93"/>
      <c r="E694" s="93"/>
      <c r="F694" s="93"/>
      <c r="G694" s="93"/>
      <c r="H694" s="93"/>
      <c r="I694" s="15">
        <f>'Team Matches Results Tally'!G536</f>
        <v>0</v>
      </c>
      <c r="J694" s="29" t="s">
        <v>186</v>
      </c>
    </row>
    <row r="695" spans="1:10" s="66" customFormat="1" ht="21" hidden="1" x14ac:dyDescent="0.2">
      <c r="A695" s="93"/>
      <c r="B695" s="28" t="s">
        <v>187</v>
      </c>
      <c r="C695" s="14">
        <f>'Team Matches Results Tally'!D536</f>
        <v>0</v>
      </c>
      <c r="D695" s="93"/>
      <c r="E695" s="93"/>
      <c r="F695" s="93"/>
      <c r="G695" s="93"/>
      <c r="H695" s="93"/>
      <c r="I695" s="15">
        <f>'Team Matches Results Tally'!H536</f>
        <v>0</v>
      </c>
      <c r="J695" s="29" t="s">
        <v>188</v>
      </c>
    </row>
    <row r="696" spans="1:10" s="66" customFormat="1" ht="14.25" hidden="1" customHeight="1" x14ac:dyDescent="0.2">
      <c r="A696" s="93"/>
      <c r="B696" s="93"/>
      <c r="C696" s="93"/>
      <c r="D696" s="93"/>
      <c r="E696" s="93"/>
      <c r="F696" s="93"/>
      <c r="G696" s="93"/>
      <c r="H696" s="93"/>
      <c r="I696" s="93"/>
      <c r="J696" s="93"/>
    </row>
    <row r="697" spans="1:10" s="66" customFormat="1" ht="14.25" hidden="1" customHeight="1" x14ac:dyDescent="0.2">
      <c r="A697" s="93"/>
      <c r="B697" s="93"/>
      <c r="C697" s="93"/>
      <c r="D697" s="93"/>
      <c r="E697" s="93"/>
      <c r="F697" s="93"/>
      <c r="G697" s="93"/>
      <c r="H697" s="93"/>
      <c r="I697" s="93"/>
      <c r="J697" s="93"/>
    </row>
    <row r="698" spans="1:10" s="66" customFormat="1" ht="14.25" hidden="1" customHeight="1" x14ac:dyDescent="0.3">
      <c r="A698" s="19" t="s">
        <v>276</v>
      </c>
      <c r="B698" s="93"/>
      <c r="C698" s="93"/>
      <c r="D698" s="93"/>
      <c r="E698" s="93"/>
      <c r="F698" s="93"/>
      <c r="G698" s="93"/>
      <c r="H698" s="93"/>
      <c r="I698" s="93"/>
      <c r="J698" s="93"/>
    </row>
    <row r="699" spans="1:10" s="66" customFormat="1" ht="33.75" hidden="1" x14ac:dyDescent="0.2">
      <c r="A699" s="93"/>
      <c r="B699" s="102" t="s">
        <v>277</v>
      </c>
      <c r="C699" s="103"/>
      <c r="D699" s="103"/>
      <c r="E699" s="104"/>
      <c r="F699" s="3" t="s">
        <v>173</v>
      </c>
      <c r="G699" s="105" t="s">
        <v>278</v>
      </c>
      <c r="H699" s="103"/>
      <c r="I699" s="103"/>
      <c r="J699" s="104"/>
    </row>
    <row r="700" spans="1:10" s="66" customFormat="1" ht="14.25" hidden="1" customHeight="1" x14ac:dyDescent="0.2">
      <c r="A700" s="93"/>
      <c r="B700" s="93"/>
      <c r="C700" s="93"/>
      <c r="D700" s="93"/>
      <c r="E700" s="93"/>
      <c r="F700" s="93"/>
      <c r="G700" s="93"/>
      <c r="H700" s="93"/>
      <c r="I700" s="93"/>
      <c r="J700" s="93"/>
    </row>
    <row r="701" spans="1:10" s="66" customFormat="1" ht="23.25" hidden="1" x14ac:dyDescent="0.2">
      <c r="A701" s="93"/>
      <c r="B701" s="4"/>
      <c r="C701" s="5" t="s">
        <v>175</v>
      </c>
      <c r="D701" s="98" t="s">
        <v>176</v>
      </c>
      <c r="E701" s="99"/>
      <c r="F701" s="5" t="s">
        <v>177</v>
      </c>
      <c r="G701" s="98" t="s">
        <v>176</v>
      </c>
      <c r="H701" s="99"/>
      <c r="I701" s="5" t="s">
        <v>175</v>
      </c>
      <c r="J701" s="94" t="s">
        <v>178</v>
      </c>
    </row>
    <row r="702" spans="1:10" s="66" customFormat="1" ht="25.5" hidden="1" x14ac:dyDescent="0.2">
      <c r="A702" s="93"/>
      <c r="B702" s="6" t="e">
        <f>HLOOKUP($B$699,'Team Data'!$A$1:$U$6,2,FALSE)</f>
        <v>#N/A</v>
      </c>
      <c r="C702" s="7"/>
      <c r="D702" s="7"/>
      <c r="E702" s="7"/>
      <c r="F702" s="8" t="str">
        <f>'Team Matches Results Tally'!F541</f>
        <v/>
      </c>
      <c r="G702" s="7"/>
      <c r="H702" s="7"/>
      <c r="I702" s="7"/>
      <c r="J702" s="9" t="e">
        <f>HLOOKUP($G$699,'Team Data'!$A$1:$U$6,2,FALSE)</f>
        <v>#N/A</v>
      </c>
    </row>
    <row r="703" spans="1:10" s="66" customFormat="1" ht="25.5" hidden="1" x14ac:dyDescent="0.2">
      <c r="A703" s="93"/>
      <c r="B703" s="6" t="e">
        <f>HLOOKUP($B$699,'Team Data'!$A$1:$U$6,3,FALSE)</f>
        <v>#N/A</v>
      </c>
      <c r="C703" s="7"/>
      <c r="D703" s="7"/>
      <c r="E703" s="7"/>
      <c r="F703" s="8" t="str">
        <f>'Team Matches Results Tally'!F542</f>
        <v/>
      </c>
      <c r="G703" s="7"/>
      <c r="H703" s="7"/>
      <c r="I703" s="7"/>
      <c r="J703" s="9" t="e">
        <f>HLOOKUP($G$699,'Team Data'!$A$1:$U$6,3,FALSE)</f>
        <v>#N/A</v>
      </c>
    </row>
    <row r="704" spans="1:10" s="66" customFormat="1" ht="25.5" hidden="1" x14ac:dyDescent="0.2">
      <c r="A704" s="93"/>
      <c r="B704" s="6" t="e">
        <f>HLOOKUP($B$699,'Team Data'!$A$1:$U$6,4,FALSE)</f>
        <v>#N/A</v>
      </c>
      <c r="C704" s="7"/>
      <c r="D704" s="7"/>
      <c r="E704" s="7"/>
      <c r="F704" s="8" t="str">
        <f>'Team Matches Results Tally'!F543</f>
        <v/>
      </c>
      <c r="G704" s="7"/>
      <c r="H704" s="7"/>
      <c r="I704" s="7"/>
      <c r="J704" s="9" t="e">
        <f>HLOOKUP($G$699,'Team Data'!$A$1:$U$6,4,FALSE)</f>
        <v>#N/A</v>
      </c>
    </row>
    <row r="705" spans="1:10" s="66" customFormat="1" ht="25.5" hidden="1" x14ac:dyDescent="0.2">
      <c r="A705" s="93"/>
      <c r="B705" s="6" t="e">
        <f>HLOOKUP($B$699,'Team Data'!$A$1:$U$6,5,FALSE)</f>
        <v>#N/A</v>
      </c>
      <c r="C705" s="7"/>
      <c r="D705" s="7"/>
      <c r="E705" s="7"/>
      <c r="F705" s="8" t="str">
        <f>'Team Matches Results Tally'!F544</f>
        <v/>
      </c>
      <c r="G705" s="7"/>
      <c r="H705" s="7"/>
      <c r="I705" s="7"/>
      <c r="J705" s="9" t="e">
        <f>HLOOKUP($G$699,'Team Data'!$A$1:$U$6,5,FALSE)</f>
        <v>#N/A</v>
      </c>
    </row>
    <row r="706" spans="1:10" s="66" customFormat="1" ht="25.5" hidden="1" x14ac:dyDescent="0.2">
      <c r="A706" s="93"/>
      <c r="B706" s="6" t="e">
        <f>HLOOKUP($B$699,'Team Data'!$A$1:$U$6,6,FALSE)</f>
        <v>#N/A</v>
      </c>
      <c r="C706" s="7"/>
      <c r="D706" s="7"/>
      <c r="E706" s="7"/>
      <c r="F706" s="8" t="str">
        <f>'Team Matches Results Tally'!F545</f>
        <v/>
      </c>
      <c r="G706" s="7"/>
      <c r="H706" s="7"/>
      <c r="I706" s="7"/>
      <c r="J706" s="9" t="e">
        <f>HLOOKUP($G$699,'Team Data'!$A$1:$U$6,6,FALSE)</f>
        <v>#N/A</v>
      </c>
    </row>
    <row r="707" spans="1:10" s="66" customFormat="1" ht="14.25" hidden="1" customHeight="1" x14ac:dyDescent="0.2">
      <c r="A707" s="93"/>
      <c r="B707" s="100" t="s">
        <v>183</v>
      </c>
      <c r="C707" s="101"/>
      <c r="D707" s="101"/>
      <c r="E707" s="101"/>
      <c r="F707" s="101"/>
      <c r="G707" s="101"/>
      <c r="H707" s="101"/>
      <c r="I707" s="101"/>
      <c r="J707" s="101"/>
    </row>
    <row r="708" spans="1:10" s="66" customFormat="1" ht="25.5" hidden="1" x14ac:dyDescent="0.2">
      <c r="A708" s="93"/>
      <c r="B708" s="6"/>
      <c r="C708" s="7"/>
      <c r="D708" s="7"/>
      <c r="E708" s="7"/>
      <c r="F708" s="8"/>
      <c r="G708" s="7"/>
      <c r="H708" s="7"/>
      <c r="I708" s="7"/>
      <c r="J708" s="10"/>
    </row>
    <row r="709" spans="1:10" s="66" customFormat="1" ht="14.25" hidden="1" customHeight="1" x14ac:dyDescent="0.35">
      <c r="A709" s="93"/>
      <c r="B709" s="11"/>
      <c r="C709" s="11"/>
      <c r="D709" s="11"/>
      <c r="E709" s="11"/>
      <c r="F709" s="12"/>
      <c r="G709" s="11"/>
      <c r="H709" s="11"/>
      <c r="I709" s="11"/>
      <c r="J709" s="11"/>
    </row>
    <row r="710" spans="1:10" s="66" customFormat="1" ht="21" hidden="1" x14ac:dyDescent="0.2">
      <c r="A710" s="93"/>
      <c r="B710" s="24" t="s">
        <v>184</v>
      </c>
      <c r="C710" s="25"/>
      <c r="D710" s="92"/>
      <c r="E710" s="92"/>
      <c r="F710" s="92"/>
      <c r="G710" s="92"/>
      <c r="H710" s="92"/>
      <c r="I710" s="26"/>
      <c r="J710" s="21" t="s">
        <v>184</v>
      </c>
    </row>
    <row r="711" spans="1:10" s="66" customFormat="1" ht="21" hidden="1" x14ac:dyDescent="0.2">
      <c r="A711" s="93"/>
      <c r="B711" s="28" t="s">
        <v>185</v>
      </c>
      <c r="C711" s="14">
        <f>'Team Matches Results Tally'!C549</f>
        <v>0</v>
      </c>
      <c r="D711" s="93"/>
      <c r="E711" s="93"/>
      <c r="F711" s="93"/>
      <c r="G711" s="93"/>
      <c r="H711" s="93"/>
      <c r="I711" s="15">
        <f>'Team Matches Results Tally'!G549</f>
        <v>0</v>
      </c>
      <c r="J711" s="29" t="s">
        <v>186</v>
      </c>
    </row>
    <row r="712" spans="1:10" s="66" customFormat="1" ht="21" hidden="1" x14ac:dyDescent="0.2">
      <c r="A712" s="93"/>
      <c r="B712" s="28" t="s">
        <v>187</v>
      </c>
      <c r="C712" s="14">
        <f>'Team Matches Results Tally'!D549</f>
        <v>0</v>
      </c>
      <c r="D712" s="93"/>
      <c r="E712" s="93"/>
      <c r="F712" s="93"/>
      <c r="G712" s="93"/>
      <c r="H712" s="93"/>
      <c r="I712" s="15">
        <f>'Team Matches Results Tally'!H549</f>
        <v>0</v>
      </c>
      <c r="J712" s="29" t="s">
        <v>188</v>
      </c>
    </row>
    <row r="713" spans="1:10" s="66" customFormat="1" ht="14.25" hidden="1" customHeight="1" x14ac:dyDescent="0.2">
      <c r="A713" s="93"/>
      <c r="B713" s="93"/>
      <c r="C713" s="93"/>
      <c r="D713" s="93"/>
      <c r="E713" s="93"/>
      <c r="F713" s="93"/>
      <c r="G713" s="93"/>
      <c r="H713" s="93"/>
      <c r="I713" s="93"/>
      <c r="J713" s="93"/>
    </row>
    <row r="714" spans="1:10" s="66" customFormat="1" ht="14.25" hidden="1" customHeight="1" x14ac:dyDescent="0.2">
      <c r="A714" s="93"/>
      <c r="B714" s="93"/>
      <c r="C714" s="93"/>
      <c r="D714" s="93"/>
      <c r="E714" s="93"/>
      <c r="F714" s="93"/>
      <c r="G714" s="93"/>
      <c r="H714" s="93"/>
      <c r="I714" s="93"/>
      <c r="J714" s="93"/>
    </row>
    <row r="715" spans="1:10" s="66" customFormat="1" ht="14.25" hidden="1" customHeight="1" x14ac:dyDescent="0.3">
      <c r="A715" s="19" t="s">
        <v>279</v>
      </c>
      <c r="B715" s="93"/>
      <c r="C715" s="93"/>
      <c r="D715" s="93"/>
      <c r="E715" s="93"/>
      <c r="F715" s="93"/>
      <c r="G715" s="93"/>
      <c r="H715" s="93"/>
      <c r="I715" s="93"/>
      <c r="J715" s="93"/>
    </row>
    <row r="716" spans="1:10" s="66" customFormat="1" ht="33.75" hidden="1" x14ac:dyDescent="0.2">
      <c r="A716" s="93"/>
      <c r="B716" s="102" t="s">
        <v>280</v>
      </c>
      <c r="C716" s="103"/>
      <c r="D716" s="103"/>
      <c r="E716" s="104"/>
      <c r="F716" s="3" t="s">
        <v>173</v>
      </c>
      <c r="G716" s="105" t="s">
        <v>281</v>
      </c>
      <c r="H716" s="103"/>
      <c r="I716" s="103"/>
      <c r="J716" s="104"/>
    </row>
    <row r="717" spans="1:10" s="66" customFormat="1" ht="14.25" hidden="1" customHeight="1" x14ac:dyDescent="0.2">
      <c r="A717" s="93"/>
      <c r="B717" s="93"/>
      <c r="C717" s="93"/>
      <c r="D717" s="93"/>
      <c r="E717" s="93"/>
      <c r="F717" s="93"/>
      <c r="G717" s="93"/>
      <c r="H717" s="93"/>
      <c r="I717" s="93"/>
      <c r="J717" s="93"/>
    </row>
    <row r="718" spans="1:10" s="66" customFormat="1" ht="23.25" hidden="1" x14ac:dyDescent="0.2">
      <c r="A718" s="93"/>
      <c r="B718" s="4"/>
      <c r="C718" s="5" t="s">
        <v>175</v>
      </c>
      <c r="D718" s="98" t="s">
        <v>176</v>
      </c>
      <c r="E718" s="99"/>
      <c r="F718" s="5" t="s">
        <v>177</v>
      </c>
      <c r="G718" s="98" t="s">
        <v>176</v>
      </c>
      <c r="H718" s="99"/>
      <c r="I718" s="5" t="s">
        <v>175</v>
      </c>
      <c r="J718" s="94" t="s">
        <v>178</v>
      </c>
    </row>
    <row r="719" spans="1:10" s="66" customFormat="1" ht="25.5" hidden="1" x14ac:dyDescent="0.2">
      <c r="A719" s="93"/>
      <c r="B719" s="6" t="e">
        <f>HLOOKUP($B$716,'Team Data'!$A$1:$U$6,2,FALSE)</f>
        <v>#N/A</v>
      </c>
      <c r="C719" s="7"/>
      <c r="D719" s="7"/>
      <c r="E719" s="7"/>
      <c r="F719" s="8" t="str">
        <f>'Team Matches Results Tally'!F554</f>
        <v/>
      </c>
      <c r="G719" s="7"/>
      <c r="H719" s="7"/>
      <c r="I719" s="7"/>
      <c r="J719" s="9" t="e">
        <f>HLOOKUP($G$716,'Team Data'!$A$1:$U$6,2,FALSE)</f>
        <v>#N/A</v>
      </c>
    </row>
    <row r="720" spans="1:10" s="66" customFormat="1" ht="25.5" hidden="1" x14ac:dyDescent="0.2">
      <c r="A720" s="93"/>
      <c r="B720" s="6" t="e">
        <f>HLOOKUP($B$716,'Team Data'!$A$1:$U$6,3,FALSE)</f>
        <v>#N/A</v>
      </c>
      <c r="C720" s="7"/>
      <c r="D720" s="7"/>
      <c r="E720" s="7"/>
      <c r="F720" s="8" t="str">
        <f>'Team Matches Results Tally'!F555</f>
        <v/>
      </c>
      <c r="G720" s="7"/>
      <c r="H720" s="7"/>
      <c r="I720" s="7"/>
      <c r="J720" s="9" t="e">
        <f>HLOOKUP($G$716,'Team Data'!$A$1:$U$6,3,FALSE)</f>
        <v>#N/A</v>
      </c>
    </row>
    <row r="721" spans="1:10" s="66" customFormat="1" ht="25.5" hidden="1" x14ac:dyDescent="0.2">
      <c r="A721" s="93"/>
      <c r="B721" s="6" t="e">
        <f>HLOOKUP($B$716,'Team Data'!$A$1:$U$6,4,FALSE)</f>
        <v>#N/A</v>
      </c>
      <c r="C721" s="7"/>
      <c r="D721" s="7"/>
      <c r="E721" s="7"/>
      <c r="F721" s="8" t="str">
        <f>'Team Matches Results Tally'!F556</f>
        <v/>
      </c>
      <c r="G721" s="7"/>
      <c r="H721" s="7"/>
      <c r="I721" s="7"/>
      <c r="J721" s="9" t="e">
        <f>HLOOKUP($G$716,'Team Data'!$A$1:$U$6,4,FALSE)</f>
        <v>#N/A</v>
      </c>
    </row>
    <row r="722" spans="1:10" s="66" customFormat="1" ht="25.5" hidden="1" x14ac:dyDescent="0.2">
      <c r="A722" s="93"/>
      <c r="B722" s="6" t="e">
        <f>HLOOKUP($B$716,'Team Data'!$A$1:$U$6,5,FALSE)</f>
        <v>#N/A</v>
      </c>
      <c r="C722" s="7"/>
      <c r="D722" s="7"/>
      <c r="E722" s="7"/>
      <c r="F722" s="8" t="str">
        <f>'Team Matches Results Tally'!F557</f>
        <v/>
      </c>
      <c r="G722" s="7"/>
      <c r="H722" s="7"/>
      <c r="I722" s="7"/>
      <c r="J722" s="9" t="e">
        <f>HLOOKUP($G$716,'Team Data'!$A$1:$U$6,5,FALSE)</f>
        <v>#N/A</v>
      </c>
    </row>
    <row r="723" spans="1:10" s="66" customFormat="1" ht="25.5" hidden="1" x14ac:dyDescent="0.2">
      <c r="A723" s="93"/>
      <c r="B723" s="6" t="e">
        <f>HLOOKUP($B$716,'Team Data'!$A$1:$U$6,6,FALSE)</f>
        <v>#N/A</v>
      </c>
      <c r="C723" s="7"/>
      <c r="D723" s="7"/>
      <c r="E723" s="7"/>
      <c r="F723" s="8" t="str">
        <f>'Team Matches Results Tally'!F558</f>
        <v/>
      </c>
      <c r="G723" s="7"/>
      <c r="H723" s="7"/>
      <c r="I723" s="7"/>
      <c r="J723" s="9" t="e">
        <f>HLOOKUP($G$716,'Team Data'!$A$1:$U$6,6,FALSE)</f>
        <v>#N/A</v>
      </c>
    </row>
    <row r="724" spans="1:10" s="66" customFormat="1" ht="14.25" hidden="1" customHeight="1" x14ac:dyDescent="0.2">
      <c r="A724" s="93"/>
      <c r="B724" s="100" t="s">
        <v>183</v>
      </c>
      <c r="C724" s="101"/>
      <c r="D724" s="101"/>
      <c r="E724" s="101"/>
      <c r="F724" s="101"/>
      <c r="G724" s="101"/>
      <c r="H724" s="101"/>
      <c r="I724" s="101"/>
      <c r="J724" s="101"/>
    </row>
    <row r="725" spans="1:10" s="66" customFormat="1" ht="25.5" hidden="1" x14ac:dyDescent="0.2">
      <c r="A725" s="93"/>
      <c r="B725" s="6"/>
      <c r="C725" s="7"/>
      <c r="D725" s="7"/>
      <c r="E725" s="7"/>
      <c r="F725" s="8"/>
      <c r="G725" s="7"/>
      <c r="H725" s="7"/>
      <c r="I725" s="7"/>
      <c r="J725" s="10"/>
    </row>
    <row r="726" spans="1:10" s="66" customFormat="1" ht="14.25" hidden="1" customHeight="1" x14ac:dyDescent="0.35">
      <c r="A726" s="93"/>
      <c r="B726" s="11"/>
      <c r="C726" s="11"/>
      <c r="D726" s="11"/>
      <c r="E726" s="11"/>
      <c r="F726" s="12"/>
      <c r="G726" s="11"/>
      <c r="H726" s="11"/>
      <c r="I726" s="11"/>
      <c r="J726" s="11"/>
    </row>
    <row r="727" spans="1:10" s="66" customFormat="1" ht="21" hidden="1" x14ac:dyDescent="0.2">
      <c r="A727" s="93"/>
      <c r="B727" s="24" t="s">
        <v>184</v>
      </c>
      <c r="C727" s="25"/>
      <c r="D727" s="92"/>
      <c r="E727" s="92"/>
      <c r="F727" s="92"/>
      <c r="G727" s="92"/>
      <c r="H727" s="92"/>
      <c r="I727" s="26"/>
      <c r="J727" s="21" t="s">
        <v>184</v>
      </c>
    </row>
    <row r="728" spans="1:10" s="66" customFormat="1" ht="21" hidden="1" x14ac:dyDescent="0.2">
      <c r="A728" s="93"/>
      <c r="B728" s="28" t="s">
        <v>185</v>
      </c>
      <c r="C728" s="14">
        <f>'Team Matches Results Tally'!C562</f>
        <v>0</v>
      </c>
      <c r="D728" s="93"/>
      <c r="E728" s="93"/>
      <c r="F728" s="93"/>
      <c r="G728" s="93"/>
      <c r="H728" s="93"/>
      <c r="I728" s="15">
        <f>'Team Matches Results Tally'!G562</f>
        <v>0</v>
      </c>
      <c r="J728" s="29" t="s">
        <v>186</v>
      </c>
    </row>
    <row r="729" spans="1:10" s="66" customFormat="1" ht="21" hidden="1" x14ac:dyDescent="0.2">
      <c r="A729" s="93"/>
      <c r="B729" s="28" t="s">
        <v>187</v>
      </c>
      <c r="C729" s="14">
        <f>'Team Matches Results Tally'!D562</f>
        <v>0</v>
      </c>
      <c r="D729" s="93"/>
      <c r="E729" s="93"/>
      <c r="F729" s="93"/>
      <c r="G729" s="93"/>
      <c r="H729" s="93"/>
      <c r="I729" s="15">
        <f>'Team Matches Results Tally'!H562</f>
        <v>0</v>
      </c>
      <c r="J729" s="29" t="s">
        <v>188</v>
      </c>
    </row>
    <row r="730" spans="1:10" s="66" customFormat="1" ht="14.25" hidden="1" customHeight="1" x14ac:dyDescent="0.2">
      <c r="A730" s="93"/>
      <c r="B730" s="93"/>
      <c r="C730" s="93"/>
      <c r="D730" s="93"/>
      <c r="E730" s="93"/>
      <c r="F730" s="93"/>
      <c r="G730" s="93"/>
      <c r="H730" s="93"/>
      <c r="I730" s="93"/>
      <c r="J730" s="93"/>
    </row>
    <row r="731" spans="1:10" s="66" customFormat="1" ht="14.25" hidden="1" customHeight="1" x14ac:dyDescent="0.2">
      <c r="A731" s="93"/>
      <c r="B731" s="93"/>
      <c r="C731" s="93"/>
      <c r="D731" s="93"/>
      <c r="E731" s="93"/>
      <c r="F731" s="93"/>
      <c r="G731" s="93"/>
      <c r="H731" s="93"/>
      <c r="I731" s="93"/>
      <c r="J731" s="93"/>
    </row>
    <row r="732" spans="1:10" s="66" customFormat="1" ht="14.25" hidden="1" customHeight="1" x14ac:dyDescent="0.3">
      <c r="A732" s="19" t="s">
        <v>282</v>
      </c>
      <c r="B732" s="93"/>
      <c r="C732" s="93"/>
      <c r="D732" s="93"/>
      <c r="E732" s="93"/>
      <c r="F732" s="93"/>
      <c r="G732" s="93"/>
      <c r="H732" s="93"/>
      <c r="I732" s="93"/>
      <c r="J732" s="93"/>
    </row>
    <row r="733" spans="1:10" s="66" customFormat="1" ht="33.75" hidden="1" x14ac:dyDescent="0.2">
      <c r="A733" s="93"/>
      <c r="B733" s="102" t="s">
        <v>283</v>
      </c>
      <c r="C733" s="103"/>
      <c r="D733" s="103"/>
      <c r="E733" s="104"/>
      <c r="F733" s="3" t="s">
        <v>173</v>
      </c>
      <c r="G733" s="105" t="s">
        <v>284</v>
      </c>
      <c r="H733" s="103"/>
      <c r="I733" s="103"/>
      <c r="J733" s="104"/>
    </row>
    <row r="734" spans="1:10" s="66" customFormat="1" ht="14.25" hidden="1" customHeight="1" x14ac:dyDescent="0.2">
      <c r="A734" s="93"/>
      <c r="B734" s="93"/>
      <c r="C734" s="93"/>
      <c r="D734" s="93"/>
      <c r="E734" s="93"/>
      <c r="F734" s="93"/>
      <c r="G734" s="93"/>
      <c r="H734" s="93"/>
      <c r="I734" s="93"/>
      <c r="J734" s="93"/>
    </row>
    <row r="735" spans="1:10" s="66" customFormat="1" ht="23.25" hidden="1" x14ac:dyDescent="0.2">
      <c r="A735" s="93"/>
      <c r="B735" s="4"/>
      <c r="C735" s="5" t="s">
        <v>175</v>
      </c>
      <c r="D735" s="98" t="s">
        <v>176</v>
      </c>
      <c r="E735" s="99"/>
      <c r="F735" s="5" t="s">
        <v>177</v>
      </c>
      <c r="G735" s="98" t="s">
        <v>176</v>
      </c>
      <c r="H735" s="99"/>
      <c r="I735" s="5" t="s">
        <v>175</v>
      </c>
      <c r="J735" s="94" t="s">
        <v>178</v>
      </c>
    </row>
    <row r="736" spans="1:10" s="66" customFormat="1" ht="25.5" hidden="1" x14ac:dyDescent="0.2">
      <c r="A736" s="93"/>
      <c r="B736" s="6" t="e">
        <f>HLOOKUP($B$733,'Team Data'!$A$1:$U$6,2,FALSE)</f>
        <v>#N/A</v>
      </c>
      <c r="C736" s="7"/>
      <c r="D736" s="7"/>
      <c r="E736" s="7"/>
      <c r="F736" s="8" t="str">
        <f>'Team Matches Results Tally'!F567</f>
        <v/>
      </c>
      <c r="G736" s="7"/>
      <c r="H736" s="7"/>
      <c r="I736" s="7"/>
      <c r="J736" s="9" t="e">
        <f>HLOOKUP($G$733,'Team Data'!$A$1:$U$6,2,FALSE)</f>
        <v>#N/A</v>
      </c>
    </row>
    <row r="737" spans="1:10" s="66" customFormat="1" ht="25.5" hidden="1" x14ac:dyDescent="0.2">
      <c r="A737" s="93"/>
      <c r="B737" s="6" t="e">
        <f>HLOOKUP($B$733,'Team Data'!$A$1:$U$6,3,FALSE)</f>
        <v>#N/A</v>
      </c>
      <c r="C737" s="7"/>
      <c r="D737" s="7"/>
      <c r="E737" s="7"/>
      <c r="F737" s="8" t="str">
        <f>'Team Matches Results Tally'!F568</f>
        <v/>
      </c>
      <c r="G737" s="7"/>
      <c r="H737" s="7"/>
      <c r="I737" s="7"/>
      <c r="J737" s="9" t="e">
        <f>HLOOKUP($G$733,'Team Data'!$A$1:$U$6,3,FALSE)</f>
        <v>#N/A</v>
      </c>
    </row>
    <row r="738" spans="1:10" s="66" customFormat="1" ht="25.5" hidden="1" x14ac:dyDescent="0.2">
      <c r="A738" s="93"/>
      <c r="B738" s="6" t="e">
        <f>HLOOKUP($B$733,'Team Data'!$A$1:$U$6,4,FALSE)</f>
        <v>#N/A</v>
      </c>
      <c r="C738" s="7"/>
      <c r="D738" s="7"/>
      <c r="E738" s="7"/>
      <c r="F738" s="8" t="str">
        <f>'Team Matches Results Tally'!F569</f>
        <v/>
      </c>
      <c r="G738" s="7"/>
      <c r="H738" s="7"/>
      <c r="I738" s="7"/>
      <c r="J738" s="9" t="e">
        <f>HLOOKUP($G$733,'Team Data'!$A$1:$U$6,4,FALSE)</f>
        <v>#N/A</v>
      </c>
    </row>
    <row r="739" spans="1:10" s="66" customFormat="1" ht="25.5" hidden="1" x14ac:dyDescent="0.2">
      <c r="A739" s="93"/>
      <c r="B739" s="6" t="e">
        <f>HLOOKUP($B$733,'Team Data'!$A$1:$U$6,5,FALSE)</f>
        <v>#N/A</v>
      </c>
      <c r="C739" s="7"/>
      <c r="D739" s="7"/>
      <c r="E739" s="7"/>
      <c r="F739" s="8" t="str">
        <f>'Team Matches Results Tally'!F570</f>
        <v/>
      </c>
      <c r="G739" s="7"/>
      <c r="H739" s="7"/>
      <c r="I739" s="7"/>
      <c r="J739" s="9" t="e">
        <f>HLOOKUP($G$733,'Team Data'!$A$1:$U$6,5,FALSE)</f>
        <v>#N/A</v>
      </c>
    </row>
    <row r="740" spans="1:10" s="66" customFormat="1" ht="25.5" hidden="1" x14ac:dyDescent="0.2">
      <c r="A740" s="93"/>
      <c r="B740" s="6" t="e">
        <f>HLOOKUP($B$733,'Team Data'!$A$1:$U$6,6,FALSE)</f>
        <v>#N/A</v>
      </c>
      <c r="C740" s="7"/>
      <c r="D740" s="7"/>
      <c r="E740" s="7"/>
      <c r="F740" s="8" t="str">
        <f>'Team Matches Results Tally'!F571</f>
        <v/>
      </c>
      <c r="G740" s="7"/>
      <c r="H740" s="7"/>
      <c r="I740" s="7"/>
      <c r="J740" s="9" t="e">
        <f>HLOOKUP($G$733,'Team Data'!$A$1:$U$6,6,FALSE)</f>
        <v>#N/A</v>
      </c>
    </row>
    <row r="741" spans="1:10" s="66" customFormat="1" ht="14.25" hidden="1" customHeight="1" x14ac:dyDescent="0.2">
      <c r="A741" s="93"/>
      <c r="B741" s="100" t="s">
        <v>183</v>
      </c>
      <c r="C741" s="101"/>
      <c r="D741" s="101"/>
      <c r="E741" s="101"/>
      <c r="F741" s="101"/>
      <c r="G741" s="101"/>
      <c r="H741" s="101"/>
      <c r="I741" s="101"/>
      <c r="J741" s="101"/>
    </row>
    <row r="742" spans="1:10" s="66" customFormat="1" ht="25.5" hidden="1" x14ac:dyDescent="0.2">
      <c r="A742" s="93"/>
      <c r="B742" s="6"/>
      <c r="C742" s="7"/>
      <c r="D742" s="7"/>
      <c r="E742" s="7"/>
      <c r="F742" s="8"/>
      <c r="G742" s="7"/>
      <c r="H742" s="7"/>
      <c r="I742" s="7"/>
      <c r="J742" s="10"/>
    </row>
    <row r="743" spans="1:10" s="66" customFormat="1" ht="14.25" hidden="1" customHeight="1" x14ac:dyDescent="0.35">
      <c r="A743" s="93"/>
      <c r="B743" s="11"/>
      <c r="C743" s="11"/>
      <c r="D743" s="11"/>
      <c r="E743" s="11"/>
      <c r="F743" s="12"/>
      <c r="G743" s="11"/>
      <c r="H743" s="11"/>
      <c r="I743" s="11"/>
      <c r="J743" s="11"/>
    </row>
    <row r="744" spans="1:10" s="66" customFormat="1" ht="21" hidden="1" x14ac:dyDescent="0.2">
      <c r="A744" s="93"/>
      <c r="B744" s="24" t="s">
        <v>184</v>
      </c>
      <c r="C744" s="25"/>
      <c r="D744" s="92"/>
      <c r="E744" s="92"/>
      <c r="F744" s="92"/>
      <c r="G744" s="92"/>
      <c r="H744" s="92"/>
      <c r="I744" s="26"/>
      <c r="J744" s="21" t="s">
        <v>184</v>
      </c>
    </row>
    <row r="745" spans="1:10" s="66" customFormat="1" ht="21" hidden="1" x14ac:dyDescent="0.2">
      <c r="A745" s="93"/>
      <c r="B745" s="28" t="s">
        <v>185</v>
      </c>
      <c r="C745" s="14">
        <f>'Team Matches Results Tally'!C575</f>
        <v>0</v>
      </c>
      <c r="D745" s="93"/>
      <c r="E745" s="93"/>
      <c r="F745" s="93"/>
      <c r="G745" s="93"/>
      <c r="H745" s="93"/>
      <c r="I745" s="15">
        <f>'Team Matches Results Tally'!G575</f>
        <v>0</v>
      </c>
      <c r="J745" s="29" t="s">
        <v>186</v>
      </c>
    </row>
    <row r="746" spans="1:10" s="66" customFormat="1" ht="21" hidden="1" x14ac:dyDescent="0.2">
      <c r="A746" s="93"/>
      <c r="B746" s="28" t="s">
        <v>187</v>
      </c>
      <c r="C746" s="14">
        <f>'Team Matches Results Tally'!D575</f>
        <v>0</v>
      </c>
      <c r="D746" s="93"/>
      <c r="E746" s="93"/>
      <c r="F746" s="93"/>
      <c r="G746" s="93"/>
      <c r="H746" s="93"/>
      <c r="I746" s="15">
        <f>'Team Matches Results Tally'!H575</f>
        <v>0</v>
      </c>
      <c r="J746" s="29" t="s">
        <v>188</v>
      </c>
    </row>
    <row r="747" spans="1:10" s="66" customFormat="1" ht="14.25" hidden="1" customHeight="1" x14ac:dyDescent="0.2">
      <c r="A747" s="93"/>
      <c r="B747" s="93"/>
      <c r="C747" s="93"/>
      <c r="D747" s="93"/>
      <c r="E747" s="93"/>
      <c r="F747" s="93"/>
      <c r="G747" s="93"/>
      <c r="H747" s="93"/>
      <c r="I747" s="93"/>
      <c r="J747" s="93"/>
    </row>
    <row r="748" spans="1:10" s="66" customFormat="1" ht="14.25" hidden="1" customHeight="1" x14ac:dyDescent="0.2">
      <c r="A748" s="93"/>
      <c r="B748" s="93"/>
      <c r="C748" s="93"/>
      <c r="D748" s="93"/>
      <c r="E748" s="93"/>
      <c r="F748" s="93"/>
      <c r="G748" s="93"/>
      <c r="H748" s="93"/>
      <c r="I748" s="93"/>
      <c r="J748" s="93"/>
    </row>
    <row r="749" spans="1:10" s="66" customFormat="1" ht="14.25" hidden="1" customHeight="1" x14ac:dyDescent="0.3">
      <c r="A749" s="19" t="s">
        <v>285</v>
      </c>
      <c r="B749" s="93"/>
      <c r="C749" s="93"/>
      <c r="D749" s="93"/>
      <c r="E749" s="93"/>
      <c r="F749" s="93"/>
      <c r="G749" s="93"/>
      <c r="H749" s="93"/>
      <c r="I749" s="93"/>
      <c r="J749" s="93"/>
    </row>
    <row r="750" spans="1:10" s="66" customFormat="1" ht="33.75" hidden="1" x14ac:dyDescent="0.2">
      <c r="A750" s="93"/>
      <c r="B750" s="102" t="s">
        <v>286</v>
      </c>
      <c r="C750" s="103"/>
      <c r="D750" s="103"/>
      <c r="E750" s="104"/>
      <c r="F750" s="3" t="s">
        <v>173</v>
      </c>
      <c r="G750" s="105" t="s">
        <v>287</v>
      </c>
      <c r="H750" s="103"/>
      <c r="I750" s="103"/>
      <c r="J750" s="104"/>
    </row>
    <row r="751" spans="1:10" s="66" customFormat="1" ht="14.25" hidden="1" customHeight="1" x14ac:dyDescent="0.2">
      <c r="A751" s="93"/>
      <c r="B751" s="93"/>
      <c r="C751" s="93"/>
      <c r="D751" s="93"/>
      <c r="E751" s="93"/>
      <c r="F751" s="93"/>
      <c r="G751" s="93"/>
      <c r="H751" s="93"/>
      <c r="I751" s="93"/>
      <c r="J751" s="93"/>
    </row>
    <row r="752" spans="1:10" s="66" customFormat="1" ht="23.25" hidden="1" x14ac:dyDescent="0.2">
      <c r="A752" s="93"/>
      <c r="B752" s="4"/>
      <c r="C752" s="5" t="s">
        <v>175</v>
      </c>
      <c r="D752" s="98" t="s">
        <v>176</v>
      </c>
      <c r="E752" s="99"/>
      <c r="F752" s="5" t="s">
        <v>177</v>
      </c>
      <c r="G752" s="98" t="s">
        <v>176</v>
      </c>
      <c r="H752" s="99"/>
      <c r="I752" s="5" t="s">
        <v>175</v>
      </c>
      <c r="J752" s="94" t="s">
        <v>178</v>
      </c>
    </row>
    <row r="753" spans="1:10" s="66" customFormat="1" ht="25.5" hidden="1" x14ac:dyDescent="0.2">
      <c r="A753" s="93"/>
      <c r="B753" s="6" t="e">
        <f>HLOOKUP($B$750,'Team Data'!$A$1:$U$6,2,FALSE)</f>
        <v>#N/A</v>
      </c>
      <c r="C753" s="7"/>
      <c r="D753" s="7"/>
      <c r="E753" s="7"/>
      <c r="F753" s="8" t="str">
        <f>'Team Matches Results Tally'!F580</f>
        <v/>
      </c>
      <c r="G753" s="7"/>
      <c r="H753" s="7"/>
      <c r="I753" s="7"/>
      <c r="J753" s="9" t="e">
        <f>HLOOKUP($G$750,'Team Data'!$A$1:$U$6,2,FALSE)</f>
        <v>#N/A</v>
      </c>
    </row>
    <row r="754" spans="1:10" s="66" customFormat="1" ht="25.5" hidden="1" x14ac:dyDescent="0.2">
      <c r="A754" s="93"/>
      <c r="B754" s="6" t="e">
        <f>HLOOKUP($B$750,'Team Data'!$A$1:$U$6,3,FALSE)</f>
        <v>#N/A</v>
      </c>
      <c r="C754" s="7"/>
      <c r="D754" s="7"/>
      <c r="E754" s="7"/>
      <c r="F754" s="8" t="str">
        <f>'Team Matches Results Tally'!F581</f>
        <v/>
      </c>
      <c r="G754" s="7"/>
      <c r="H754" s="7"/>
      <c r="I754" s="7"/>
      <c r="J754" s="9" t="e">
        <f>HLOOKUP($G$750,'Team Data'!$A$1:$U$6,3,FALSE)</f>
        <v>#N/A</v>
      </c>
    </row>
    <row r="755" spans="1:10" s="66" customFormat="1" ht="25.5" hidden="1" x14ac:dyDescent="0.2">
      <c r="A755" s="93"/>
      <c r="B755" s="6" t="e">
        <f>HLOOKUP($B$750,'Team Data'!$A$1:$U$6,4,FALSE)</f>
        <v>#N/A</v>
      </c>
      <c r="C755" s="7"/>
      <c r="D755" s="7"/>
      <c r="E755" s="7"/>
      <c r="F755" s="8" t="str">
        <f>'Team Matches Results Tally'!F582</f>
        <v/>
      </c>
      <c r="G755" s="7"/>
      <c r="H755" s="7"/>
      <c r="I755" s="7"/>
      <c r="J755" s="9" t="e">
        <f>HLOOKUP($G$750,'Team Data'!$A$1:$U$6,4,FALSE)</f>
        <v>#N/A</v>
      </c>
    </row>
    <row r="756" spans="1:10" s="66" customFormat="1" ht="25.5" hidden="1" x14ac:dyDescent="0.2">
      <c r="A756" s="93"/>
      <c r="B756" s="6" t="e">
        <f>HLOOKUP($B$750,'Team Data'!$A$1:$U$6,5,FALSE)</f>
        <v>#N/A</v>
      </c>
      <c r="C756" s="7"/>
      <c r="D756" s="7"/>
      <c r="E756" s="7"/>
      <c r="F756" s="8" t="str">
        <f>'Team Matches Results Tally'!F583</f>
        <v/>
      </c>
      <c r="G756" s="7"/>
      <c r="H756" s="7"/>
      <c r="I756" s="7"/>
      <c r="J756" s="9" t="e">
        <f>HLOOKUP($G$750,'Team Data'!$A$1:$U$6,5,FALSE)</f>
        <v>#N/A</v>
      </c>
    </row>
    <row r="757" spans="1:10" s="66" customFormat="1" ht="25.5" hidden="1" x14ac:dyDescent="0.2">
      <c r="A757" s="93"/>
      <c r="B757" s="6" t="e">
        <f>HLOOKUP($B$750,'Team Data'!$A$1:$U$6,6,FALSE)</f>
        <v>#N/A</v>
      </c>
      <c r="C757" s="7"/>
      <c r="D757" s="7"/>
      <c r="E757" s="7"/>
      <c r="F757" s="8" t="str">
        <f>'Team Matches Results Tally'!F584</f>
        <v/>
      </c>
      <c r="G757" s="7"/>
      <c r="H757" s="7"/>
      <c r="I757" s="7"/>
      <c r="J757" s="9" t="e">
        <f>HLOOKUP($G$750,'Team Data'!$A$1:$U$6,6,FALSE)</f>
        <v>#N/A</v>
      </c>
    </row>
    <row r="758" spans="1:10" s="66" customFormat="1" ht="14.25" hidden="1" customHeight="1" x14ac:dyDescent="0.2">
      <c r="A758" s="93"/>
      <c r="B758" s="100" t="s">
        <v>183</v>
      </c>
      <c r="C758" s="101"/>
      <c r="D758" s="101"/>
      <c r="E758" s="101"/>
      <c r="F758" s="101"/>
      <c r="G758" s="101"/>
      <c r="H758" s="101"/>
      <c r="I758" s="101"/>
      <c r="J758" s="101"/>
    </row>
    <row r="759" spans="1:10" s="66" customFormat="1" ht="25.5" hidden="1" x14ac:dyDescent="0.2">
      <c r="A759" s="93"/>
      <c r="B759" s="6"/>
      <c r="C759" s="7"/>
      <c r="D759" s="7"/>
      <c r="E759" s="7"/>
      <c r="F759" s="8"/>
      <c r="G759" s="7"/>
      <c r="H759" s="7"/>
      <c r="I759" s="7"/>
      <c r="J759" s="10"/>
    </row>
    <row r="760" spans="1:10" s="66" customFormat="1" ht="14.25" hidden="1" customHeight="1" x14ac:dyDescent="0.35">
      <c r="A760" s="93"/>
      <c r="B760" s="11"/>
      <c r="C760" s="11"/>
      <c r="D760" s="11"/>
      <c r="E760" s="11"/>
      <c r="F760" s="12"/>
      <c r="G760" s="11"/>
      <c r="H760" s="11"/>
      <c r="I760" s="11"/>
      <c r="J760" s="11"/>
    </row>
    <row r="761" spans="1:10" s="66" customFormat="1" ht="21" hidden="1" x14ac:dyDescent="0.2">
      <c r="A761" s="93"/>
      <c r="B761" s="24" t="s">
        <v>184</v>
      </c>
      <c r="C761" s="25"/>
      <c r="D761" s="92"/>
      <c r="E761" s="92"/>
      <c r="F761" s="92"/>
      <c r="G761" s="92"/>
      <c r="H761" s="92"/>
      <c r="I761" s="26"/>
      <c r="J761" s="21" t="s">
        <v>184</v>
      </c>
    </row>
    <row r="762" spans="1:10" s="66" customFormat="1" ht="21" hidden="1" x14ac:dyDescent="0.2">
      <c r="A762" s="93"/>
      <c r="B762" s="28" t="s">
        <v>185</v>
      </c>
      <c r="C762" s="14">
        <f>'Team Matches Results Tally'!C588</f>
        <v>0</v>
      </c>
      <c r="D762" s="93"/>
      <c r="E762" s="93"/>
      <c r="F762" s="93"/>
      <c r="G762" s="93"/>
      <c r="H762" s="93"/>
      <c r="I762" s="15">
        <f>'Team Matches Results Tally'!G588</f>
        <v>0</v>
      </c>
      <c r="J762" s="29" t="s">
        <v>186</v>
      </c>
    </row>
    <row r="763" spans="1:10" s="66" customFormat="1" ht="21" hidden="1" x14ac:dyDescent="0.2">
      <c r="A763" s="93"/>
      <c r="B763" s="28" t="s">
        <v>187</v>
      </c>
      <c r="C763" s="14">
        <f>'Team Matches Results Tally'!D588</f>
        <v>0</v>
      </c>
      <c r="D763" s="93"/>
      <c r="E763" s="93"/>
      <c r="F763" s="93"/>
      <c r="G763" s="93"/>
      <c r="H763" s="93"/>
      <c r="I763" s="15">
        <f>'Team Matches Results Tally'!H588</f>
        <v>0</v>
      </c>
      <c r="J763" s="29" t="s">
        <v>188</v>
      </c>
    </row>
    <row r="764" spans="1:10" s="66" customFormat="1" ht="14.25" hidden="1" customHeight="1" x14ac:dyDescent="0.2">
      <c r="A764" s="93"/>
      <c r="B764" s="93"/>
      <c r="C764" s="93"/>
      <c r="D764" s="93"/>
      <c r="E764" s="93"/>
      <c r="F764" s="93"/>
      <c r="G764" s="93"/>
      <c r="H764" s="93"/>
      <c r="I764" s="93"/>
      <c r="J764" s="93"/>
    </row>
    <row r="765" spans="1:10" s="66" customFormat="1" ht="14.25" hidden="1" customHeight="1" x14ac:dyDescent="0.2">
      <c r="A765" s="93"/>
      <c r="B765" s="93"/>
      <c r="C765" s="93"/>
      <c r="D765" s="93"/>
      <c r="E765" s="93"/>
      <c r="F765" s="93"/>
      <c r="G765" s="93"/>
      <c r="H765" s="93"/>
      <c r="I765" s="93"/>
      <c r="J765" s="93"/>
    </row>
    <row r="766" spans="1:10" s="66" customFormat="1" ht="14.25" hidden="1" customHeight="1" x14ac:dyDescent="0.3">
      <c r="A766" s="19" t="s">
        <v>288</v>
      </c>
      <c r="B766" s="93"/>
      <c r="C766" s="93"/>
      <c r="D766" s="93"/>
      <c r="E766" s="93"/>
      <c r="F766" s="93"/>
      <c r="G766" s="93"/>
      <c r="H766" s="93"/>
      <c r="I766" s="93"/>
      <c r="J766" s="93"/>
    </row>
    <row r="767" spans="1:10" s="66" customFormat="1" ht="33.75" hidden="1" x14ac:dyDescent="0.2">
      <c r="A767" s="93"/>
      <c r="B767" s="102" t="s">
        <v>289</v>
      </c>
      <c r="C767" s="103"/>
      <c r="D767" s="103"/>
      <c r="E767" s="104"/>
      <c r="F767" s="3" t="s">
        <v>173</v>
      </c>
      <c r="G767" s="105" t="s">
        <v>290</v>
      </c>
      <c r="H767" s="103"/>
      <c r="I767" s="103"/>
      <c r="J767" s="104"/>
    </row>
    <row r="768" spans="1:10" s="66" customFormat="1" ht="14.25" hidden="1" customHeight="1" x14ac:dyDescent="0.2">
      <c r="A768" s="93"/>
      <c r="B768" s="93"/>
      <c r="C768" s="93"/>
      <c r="D768" s="93"/>
      <c r="E768" s="93"/>
      <c r="F768" s="93"/>
      <c r="G768" s="93"/>
      <c r="H768" s="93"/>
      <c r="I768" s="93"/>
      <c r="J768" s="93"/>
    </row>
    <row r="769" spans="1:10" s="66" customFormat="1" ht="23.25" hidden="1" x14ac:dyDescent="0.2">
      <c r="A769" s="93"/>
      <c r="B769" s="4"/>
      <c r="C769" s="5" t="s">
        <v>175</v>
      </c>
      <c r="D769" s="98" t="s">
        <v>176</v>
      </c>
      <c r="E769" s="99"/>
      <c r="F769" s="5" t="s">
        <v>177</v>
      </c>
      <c r="G769" s="98" t="s">
        <v>176</v>
      </c>
      <c r="H769" s="99"/>
      <c r="I769" s="5" t="s">
        <v>175</v>
      </c>
      <c r="J769" s="94" t="s">
        <v>178</v>
      </c>
    </row>
    <row r="770" spans="1:10" s="66" customFormat="1" ht="25.5" hidden="1" x14ac:dyDescent="0.2">
      <c r="A770" s="93"/>
      <c r="B770" s="6" t="e">
        <f>HLOOKUP($B$767,'Team Data'!$A$1:$U$6,2,FALSE)</f>
        <v>#N/A</v>
      </c>
      <c r="C770" s="7"/>
      <c r="D770" s="7"/>
      <c r="E770" s="7"/>
      <c r="F770" s="8" t="str">
        <f>'Team Matches Results Tally'!F593</f>
        <v/>
      </c>
      <c r="G770" s="7"/>
      <c r="H770" s="7"/>
      <c r="I770" s="7"/>
      <c r="J770" s="9" t="e">
        <f>HLOOKUP($G$767,'Team Data'!$A$1:$U$6,2,FALSE)</f>
        <v>#N/A</v>
      </c>
    </row>
    <row r="771" spans="1:10" s="66" customFormat="1" ht="25.5" hidden="1" x14ac:dyDescent="0.2">
      <c r="A771" s="93"/>
      <c r="B771" s="6" t="e">
        <f>HLOOKUP($B$767,'Team Data'!$A$1:$U$6,3,FALSE)</f>
        <v>#N/A</v>
      </c>
      <c r="C771" s="7"/>
      <c r="D771" s="7"/>
      <c r="E771" s="7"/>
      <c r="F771" s="8" t="str">
        <f>'Team Matches Results Tally'!F594</f>
        <v/>
      </c>
      <c r="G771" s="7"/>
      <c r="H771" s="7"/>
      <c r="I771" s="7"/>
      <c r="J771" s="9" t="e">
        <f>HLOOKUP($G$767,'Team Data'!$A$1:$U$6,3,FALSE)</f>
        <v>#N/A</v>
      </c>
    </row>
    <row r="772" spans="1:10" s="66" customFormat="1" ht="25.5" hidden="1" x14ac:dyDescent="0.2">
      <c r="A772" s="93"/>
      <c r="B772" s="6" t="e">
        <f>HLOOKUP($B$767,'Team Data'!$A$1:$U$6,4,FALSE)</f>
        <v>#N/A</v>
      </c>
      <c r="C772" s="7"/>
      <c r="D772" s="7"/>
      <c r="E772" s="7"/>
      <c r="F772" s="8" t="str">
        <f>'Team Matches Results Tally'!F595</f>
        <v/>
      </c>
      <c r="G772" s="7"/>
      <c r="H772" s="7"/>
      <c r="I772" s="7"/>
      <c r="J772" s="9" t="e">
        <f>HLOOKUP($G$767,'Team Data'!$A$1:$U$6,4,FALSE)</f>
        <v>#N/A</v>
      </c>
    </row>
    <row r="773" spans="1:10" s="66" customFormat="1" ht="25.5" hidden="1" x14ac:dyDescent="0.2">
      <c r="A773" s="93"/>
      <c r="B773" s="6" t="e">
        <f>HLOOKUP($B$767,'Team Data'!$A$1:$U$6,5,FALSE)</f>
        <v>#N/A</v>
      </c>
      <c r="C773" s="7"/>
      <c r="D773" s="7"/>
      <c r="E773" s="7"/>
      <c r="F773" s="8" t="str">
        <f>'Team Matches Results Tally'!F596</f>
        <v/>
      </c>
      <c r="G773" s="7"/>
      <c r="H773" s="7"/>
      <c r="I773" s="7"/>
      <c r="J773" s="9" t="e">
        <f>HLOOKUP($G$767,'Team Data'!$A$1:$U$6,5,FALSE)</f>
        <v>#N/A</v>
      </c>
    </row>
    <row r="774" spans="1:10" s="66" customFormat="1" ht="25.5" hidden="1" x14ac:dyDescent="0.2">
      <c r="A774" s="93"/>
      <c r="B774" s="6" t="e">
        <f>HLOOKUP($B$767,'Team Data'!$A$1:$U$6,6,FALSE)</f>
        <v>#N/A</v>
      </c>
      <c r="C774" s="7"/>
      <c r="D774" s="7"/>
      <c r="E774" s="7"/>
      <c r="F774" s="8" t="str">
        <f>'Team Matches Results Tally'!F597</f>
        <v/>
      </c>
      <c r="G774" s="7"/>
      <c r="H774" s="7"/>
      <c r="I774" s="7"/>
      <c r="J774" s="9" t="e">
        <f>HLOOKUP($G$767,'Team Data'!$A$1:$U$6,6,FALSE)</f>
        <v>#N/A</v>
      </c>
    </row>
    <row r="775" spans="1:10" s="66" customFormat="1" ht="14.25" hidden="1" customHeight="1" x14ac:dyDescent="0.2">
      <c r="A775" s="93"/>
      <c r="B775" s="100" t="s">
        <v>183</v>
      </c>
      <c r="C775" s="101"/>
      <c r="D775" s="101"/>
      <c r="E775" s="101"/>
      <c r="F775" s="101"/>
      <c r="G775" s="101"/>
      <c r="H775" s="101"/>
      <c r="I775" s="101"/>
      <c r="J775" s="101"/>
    </row>
    <row r="776" spans="1:10" s="66" customFormat="1" ht="25.5" hidden="1" x14ac:dyDescent="0.2">
      <c r="A776" s="93"/>
      <c r="B776" s="6"/>
      <c r="C776" s="7"/>
      <c r="D776" s="7"/>
      <c r="E776" s="7"/>
      <c r="F776" s="8"/>
      <c r="G776" s="7"/>
      <c r="H776" s="7"/>
      <c r="I776" s="7"/>
      <c r="J776" s="10"/>
    </row>
    <row r="777" spans="1:10" s="66" customFormat="1" ht="14.25" hidden="1" customHeight="1" x14ac:dyDescent="0.35">
      <c r="A777" s="93"/>
      <c r="B777" s="11"/>
      <c r="C777" s="11"/>
      <c r="D777" s="11"/>
      <c r="E777" s="11"/>
      <c r="F777" s="12"/>
      <c r="G777" s="11"/>
      <c r="H777" s="11"/>
      <c r="I777" s="11"/>
      <c r="J777" s="11"/>
    </row>
    <row r="778" spans="1:10" s="66" customFormat="1" ht="21" hidden="1" x14ac:dyDescent="0.2">
      <c r="A778" s="93"/>
      <c r="B778" s="24" t="s">
        <v>184</v>
      </c>
      <c r="C778" s="25"/>
      <c r="D778" s="92"/>
      <c r="E778" s="92"/>
      <c r="F778" s="92"/>
      <c r="G778" s="92"/>
      <c r="H778" s="92"/>
      <c r="I778" s="26"/>
      <c r="J778" s="21" t="s">
        <v>184</v>
      </c>
    </row>
    <row r="779" spans="1:10" s="66" customFormat="1" ht="21" hidden="1" x14ac:dyDescent="0.2">
      <c r="A779" s="93"/>
      <c r="B779" s="28" t="s">
        <v>185</v>
      </c>
      <c r="C779" s="14">
        <f>'Team Matches Results Tally'!C601</f>
        <v>0</v>
      </c>
      <c r="D779" s="93"/>
      <c r="E779" s="93"/>
      <c r="F779" s="93"/>
      <c r="G779" s="93"/>
      <c r="H779" s="93"/>
      <c r="I779" s="15">
        <f>'Team Matches Results Tally'!G601</f>
        <v>0</v>
      </c>
      <c r="J779" s="29" t="s">
        <v>186</v>
      </c>
    </row>
    <row r="780" spans="1:10" s="66" customFormat="1" ht="21" hidden="1" x14ac:dyDescent="0.2">
      <c r="A780" s="93"/>
      <c r="B780" s="28" t="s">
        <v>187</v>
      </c>
      <c r="C780" s="14">
        <f>'Team Matches Results Tally'!D601</f>
        <v>0</v>
      </c>
      <c r="D780" s="93"/>
      <c r="E780" s="93"/>
      <c r="F780" s="93"/>
      <c r="G780" s="93"/>
      <c r="H780" s="93"/>
      <c r="I780" s="15">
        <f>'Team Matches Results Tally'!H601</f>
        <v>0</v>
      </c>
      <c r="J780" s="29" t="s">
        <v>188</v>
      </c>
    </row>
    <row r="781" spans="1:10" s="66" customFormat="1" ht="14.25" hidden="1" customHeight="1" x14ac:dyDescent="0.2">
      <c r="A781" s="93"/>
      <c r="B781" s="93"/>
      <c r="C781" s="93"/>
      <c r="D781" s="93"/>
      <c r="E781" s="93"/>
      <c r="F781" s="93"/>
      <c r="G781" s="93"/>
      <c r="H781" s="93"/>
      <c r="I781" s="93"/>
      <c r="J781" s="93"/>
    </row>
    <row r="782" spans="1:10" s="66" customFormat="1" ht="14.25" hidden="1" customHeight="1" x14ac:dyDescent="0.2">
      <c r="A782" s="93"/>
      <c r="B782" s="93"/>
      <c r="C782" s="93"/>
      <c r="D782" s="93"/>
      <c r="E782" s="93"/>
      <c r="F782" s="93"/>
      <c r="G782" s="93"/>
      <c r="H782" s="93"/>
      <c r="I782" s="93"/>
      <c r="J782" s="93"/>
    </row>
    <row r="783" spans="1:10" s="66" customFormat="1" ht="14.25" hidden="1" customHeight="1" x14ac:dyDescent="0.3">
      <c r="A783" s="19" t="s">
        <v>291</v>
      </c>
      <c r="B783" s="93"/>
      <c r="C783" s="93"/>
      <c r="D783" s="93"/>
      <c r="E783" s="93"/>
      <c r="F783" s="93"/>
      <c r="G783" s="93"/>
      <c r="H783" s="93"/>
      <c r="I783" s="93"/>
      <c r="J783" s="93"/>
    </row>
    <row r="784" spans="1:10" s="66" customFormat="1" ht="33.75" hidden="1" x14ac:dyDescent="0.2">
      <c r="A784" s="93"/>
      <c r="B784" s="102" t="s">
        <v>292</v>
      </c>
      <c r="C784" s="103"/>
      <c r="D784" s="103"/>
      <c r="E784" s="104"/>
      <c r="F784" s="3" t="s">
        <v>173</v>
      </c>
      <c r="G784" s="105" t="s">
        <v>293</v>
      </c>
      <c r="H784" s="103"/>
      <c r="I784" s="103"/>
      <c r="J784" s="104"/>
    </row>
    <row r="785" spans="1:10" s="66" customFormat="1" ht="14.25" hidden="1" customHeight="1" x14ac:dyDescent="0.2">
      <c r="A785" s="93"/>
      <c r="B785" s="93"/>
      <c r="C785" s="93"/>
      <c r="D785" s="93"/>
      <c r="E785" s="93"/>
      <c r="F785" s="93"/>
      <c r="G785" s="93"/>
      <c r="H785" s="93"/>
      <c r="I785" s="93"/>
      <c r="J785" s="93"/>
    </row>
    <row r="786" spans="1:10" s="66" customFormat="1" ht="23.25" hidden="1" x14ac:dyDescent="0.2">
      <c r="A786" s="93"/>
      <c r="B786" s="4"/>
      <c r="C786" s="5" t="s">
        <v>175</v>
      </c>
      <c r="D786" s="98" t="s">
        <v>176</v>
      </c>
      <c r="E786" s="99"/>
      <c r="F786" s="5" t="s">
        <v>177</v>
      </c>
      <c r="G786" s="98" t="s">
        <v>176</v>
      </c>
      <c r="H786" s="99"/>
      <c r="I786" s="5" t="s">
        <v>175</v>
      </c>
      <c r="J786" s="94" t="s">
        <v>178</v>
      </c>
    </row>
    <row r="787" spans="1:10" s="66" customFormat="1" ht="25.5" hidden="1" x14ac:dyDescent="0.2">
      <c r="A787" s="93"/>
      <c r="B787" s="6" t="e">
        <f>HLOOKUP($B$784,'Team Data'!$A$1:$U$6,2,FALSE)</f>
        <v>#N/A</v>
      </c>
      <c r="C787" s="7"/>
      <c r="D787" s="7"/>
      <c r="E787" s="7"/>
      <c r="F787" s="8" t="str">
        <f>'Team Matches Results Tally'!F606</f>
        <v/>
      </c>
      <c r="G787" s="7"/>
      <c r="H787" s="7"/>
      <c r="I787" s="7"/>
      <c r="J787" s="9" t="e">
        <f>HLOOKUP($G$784,'Team Data'!$A$1:$U$6,2,FALSE)</f>
        <v>#N/A</v>
      </c>
    </row>
    <row r="788" spans="1:10" s="66" customFormat="1" ht="25.5" hidden="1" x14ac:dyDescent="0.2">
      <c r="A788" s="93"/>
      <c r="B788" s="6" t="e">
        <f>HLOOKUP($B$784,'Team Data'!$A$1:$U$6,3,FALSE)</f>
        <v>#N/A</v>
      </c>
      <c r="C788" s="7"/>
      <c r="D788" s="7"/>
      <c r="E788" s="7"/>
      <c r="F788" s="8" t="str">
        <f>'Team Matches Results Tally'!F607</f>
        <v/>
      </c>
      <c r="G788" s="7"/>
      <c r="H788" s="7"/>
      <c r="I788" s="7"/>
      <c r="J788" s="9" t="e">
        <f>HLOOKUP($G$784,'Team Data'!$A$1:$U$6,3,FALSE)</f>
        <v>#N/A</v>
      </c>
    </row>
    <row r="789" spans="1:10" s="66" customFormat="1" ht="25.5" hidden="1" x14ac:dyDescent="0.2">
      <c r="A789" s="93"/>
      <c r="B789" s="6" t="e">
        <f>HLOOKUP($B$784,'Team Data'!$A$1:$U$6,4,FALSE)</f>
        <v>#N/A</v>
      </c>
      <c r="C789" s="7"/>
      <c r="D789" s="7"/>
      <c r="E789" s="7"/>
      <c r="F789" s="8" t="str">
        <f>'Team Matches Results Tally'!F608</f>
        <v/>
      </c>
      <c r="G789" s="7"/>
      <c r="H789" s="7"/>
      <c r="I789" s="7"/>
      <c r="J789" s="9" t="e">
        <f>HLOOKUP($G$784,'Team Data'!$A$1:$U$6,4,FALSE)</f>
        <v>#N/A</v>
      </c>
    </row>
    <row r="790" spans="1:10" s="66" customFormat="1" ht="25.5" hidden="1" x14ac:dyDescent="0.2">
      <c r="A790" s="93"/>
      <c r="B790" s="6" t="e">
        <f>HLOOKUP($B$784,'Team Data'!$A$1:$U$6,5,FALSE)</f>
        <v>#N/A</v>
      </c>
      <c r="C790" s="7"/>
      <c r="D790" s="7"/>
      <c r="E790" s="7"/>
      <c r="F790" s="8" t="str">
        <f>'Team Matches Results Tally'!F609</f>
        <v/>
      </c>
      <c r="G790" s="7"/>
      <c r="H790" s="7"/>
      <c r="I790" s="7"/>
      <c r="J790" s="9" t="e">
        <f>HLOOKUP($G$784,'Team Data'!$A$1:$U$6,5,FALSE)</f>
        <v>#N/A</v>
      </c>
    </row>
    <row r="791" spans="1:10" s="66" customFormat="1" ht="25.5" hidden="1" x14ac:dyDescent="0.2">
      <c r="A791" s="93"/>
      <c r="B791" s="6" t="e">
        <f>HLOOKUP($B$784,'Team Data'!$A$1:$U$6,6,FALSE)</f>
        <v>#N/A</v>
      </c>
      <c r="C791" s="7"/>
      <c r="D791" s="7"/>
      <c r="E791" s="7"/>
      <c r="F791" s="8" t="str">
        <f>'Team Matches Results Tally'!F610</f>
        <v/>
      </c>
      <c r="G791" s="7"/>
      <c r="H791" s="7"/>
      <c r="I791" s="7"/>
      <c r="J791" s="9" t="e">
        <f>HLOOKUP($G$784,'Team Data'!$A$1:$U$6,6,FALSE)</f>
        <v>#N/A</v>
      </c>
    </row>
    <row r="792" spans="1:10" s="66" customFormat="1" ht="14.25" hidden="1" customHeight="1" x14ac:dyDescent="0.2">
      <c r="A792" s="93"/>
      <c r="B792" s="100" t="s">
        <v>183</v>
      </c>
      <c r="C792" s="101"/>
      <c r="D792" s="101"/>
      <c r="E792" s="101"/>
      <c r="F792" s="101"/>
      <c r="G792" s="101"/>
      <c r="H792" s="101"/>
      <c r="I792" s="101"/>
      <c r="J792" s="101"/>
    </row>
    <row r="793" spans="1:10" s="66" customFormat="1" ht="25.5" hidden="1" x14ac:dyDescent="0.2">
      <c r="A793" s="93"/>
      <c r="B793" s="6"/>
      <c r="C793" s="7"/>
      <c r="D793" s="7"/>
      <c r="E793" s="7"/>
      <c r="F793" s="8"/>
      <c r="G793" s="7"/>
      <c r="H793" s="7"/>
      <c r="I793" s="7"/>
      <c r="J793" s="10"/>
    </row>
    <row r="794" spans="1:10" s="66" customFormat="1" ht="14.25" hidden="1" customHeight="1" x14ac:dyDescent="0.35">
      <c r="A794" s="93"/>
      <c r="B794" s="11"/>
      <c r="C794" s="11"/>
      <c r="D794" s="11"/>
      <c r="E794" s="11"/>
      <c r="F794" s="12"/>
      <c r="G794" s="11"/>
      <c r="H794" s="11"/>
      <c r="I794" s="11"/>
      <c r="J794" s="11"/>
    </row>
    <row r="795" spans="1:10" s="66" customFormat="1" ht="21" hidden="1" x14ac:dyDescent="0.2">
      <c r="A795" s="93"/>
      <c r="B795" s="24" t="s">
        <v>184</v>
      </c>
      <c r="C795" s="25"/>
      <c r="D795" s="92"/>
      <c r="E795" s="92"/>
      <c r="F795" s="92"/>
      <c r="G795" s="92"/>
      <c r="H795" s="92"/>
      <c r="I795" s="26"/>
      <c r="J795" s="21" t="s">
        <v>184</v>
      </c>
    </row>
    <row r="796" spans="1:10" s="66" customFormat="1" ht="21" hidden="1" x14ac:dyDescent="0.2">
      <c r="A796" s="93"/>
      <c r="B796" s="28" t="s">
        <v>185</v>
      </c>
      <c r="C796" s="14">
        <f>'Team Matches Results Tally'!C614</f>
        <v>0</v>
      </c>
      <c r="D796" s="93"/>
      <c r="E796" s="93"/>
      <c r="F796" s="93"/>
      <c r="G796" s="93"/>
      <c r="H796" s="93"/>
      <c r="I796" s="15">
        <f>'Team Matches Results Tally'!G614</f>
        <v>0</v>
      </c>
      <c r="J796" s="29" t="s">
        <v>186</v>
      </c>
    </row>
    <row r="797" spans="1:10" s="66" customFormat="1" ht="21" hidden="1" x14ac:dyDescent="0.2">
      <c r="A797" s="93"/>
      <c r="B797" s="28" t="s">
        <v>187</v>
      </c>
      <c r="C797" s="14">
        <f>'Team Matches Results Tally'!D614</f>
        <v>0</v>
      </c>
      <c r="D797" s="93"/>
      <c r="E797" s="93"/>
      <c r="F797" s="93"/>
      <c r="G797" s="93"/>
      <c r="H797" s="93"/>
      <c r="I797" s="15">
        <f>'Team Matches Results Tally'!H614</f>
        <v>0</v>
      </c>
      <c r="J797" s="29" t="s">
        <v>188</v>
      </c>
    </row>
    <row r="798" spans="1:10" s="66" customFormat="1" ht="14.25" hidden="1" customHeight="1" x14ac:dyDescent="0.2">
      <c r="A798" s="93"/>
      <c r="B798" s="93"/>
      <c r="C798" s="93"/>
      <c r="D798" s="93"/>
      <c r="E798" s="93"/>
      <c r="F798" s="93"/>
      <c r="G798" s="93"/>
      <c r="H798" s="93"/>
      <c r="I798" s="93"/>
      <c r="J798" s="93"/>
    </row>
    <row r="799" spans="1:10" s="66" customFormat="1" ht="14.25" hidden="1" customHeight="1" x14ac:dyDescent="0.2">
      <c r="A799" s="93"/>
      <c r="B799" s="93"/>
      <c r="C799" s="93"/>
      <c r="D799" s="93"/>
      <c r="E799" s="93"/>
      <c r="F799" s="93"/>
      <c r="G799" s="93"/>
      <c r="H799" s="93"/>
      <c r="I799" s="93"/>
      <c r="J799" s="93"/>
    </row>
    <row r="800" spans="1:10" s="66" customFormat="1" ht="14.25" hidden="1" customHeight="1" x14ac:dyDescent="0.3">
      <c r="A800" s="19" t="s">
        <v>294</v>
      </c>
      <c r="B800" s="93"/>
      <c r="C800" s="93"/>
      <c r="D800" s="93"/>
      <c r="E800" s="93"/>
      <c r="F800" s="93"/>
      <c r="G800" s="93"/>
      <c r="H800" s="93"/>
      <c r="I800" s="93"/>
      <c r="J800" s="93"/>
    </row>
    <row r="801" spans="2:10" s="66" customFormat="1" ht="33.75" hidden="1" x14ac:dyDescent="0.2">
      <c r="B801" s="102" t="s">
        <v>295</v>
      </c>
      <c r="C801" s="103"/>
      <c r="D801" s="103"/>
      <c r="E801" s="104"/>
      <c r="F801" s="3" t="s">
        <v>173</v>
      </c>
      <c r="G801" s="105" t="s">
        <v>296</v>
      </c>
      <c r="H801" s="103"/>
      <c r="I801" s="103"/>
      <c r="J801" s="104"/>
    </row>
    <row r="802" spans="2:10" s="66" customFormat="1" ht="14.25" hidden="1" customHeight="1" x14ac:dyDescent="0.2">
      <c r="B802" s="93"/>
      <c r="C802" s="93"/>
      <c r="D802" s="93"/>
      <c r="E802" s="93"/>
      <c r="F802" s="93"/>
      <c r="G802" s="93"/>
      <c r="H802" s="93"/>
      <c r="I802" s="93"/>
      <c r="J802" s="93"/>
    </row>
    <row r="803" spans="2:10" s="66" customFormat="1" ht="23.25" hidden="1" x14ac:dyDescent="0.2">
      <c r="B803" s="4"/>
      <c r="C803" s="5" t="s">
        <v>175</v>
      </c>
      <c r="D803" s="98" t="s">
        <v>176</v>
      </c>
      <c r="E803" s="99"/>
      <c r="F803" s="5" t="s">
        <v>177</v>
      </c>
      <c r="G803" s="98" t="s">
        <v>176</v>
      </c>
      <c r="H803" s="99"/>
      <c r="I803" s="5" t="s">
        <v>175</v>
      </c>
      <c r="J803" s="94" t="s">
        <v>178</v>
      </c>
    </row>
    <row r="804" spans="2:10" s="66" customFormat="1" ht="25.5" hidden="1" x14ac:dyDescent="0.2">
      <c r="B804" s="6" t="e">
        <f>HLOOKUP($B$801,'Team Data'!$A$1:$U$6,2,FALSE)</f>
        <v>#N/A</v>
      </c>
      <c r="C804" s="7"/>
      <c r="D804" s="7"/>
      <c r="E804" s="7"/>
      <c r="F804" s="8" t="str">
        <f>'Team Matches Results Tally'!F619</f>
        <v/>
      </c>
      <c r="G804" s="7"/>
      <c r="H804" s="7"/>
      <c r="I804" s="7"/>
      <c r="J804" s="9" t="e">
        <f>HLOOKUP($G$801,'Team Data'!$A$1:$U$6,2,FALSE)</f>
        <v>#N/A</v>
      </c>
    </row>
    <row r="805" spans="2:10" s="66" customFormat="1" ht="25.5" hidden="1" x14ac:dyDescent="0.2">
      <c r="B805" s="6" t="e">
        <f>HLOOKUP($B$801,'Team Data'!$A$1:$U$6,3,FALSE)</f>
        <v>#N/A</v>
      </c>
      <c r="C805" s="7"/>
      <c r="D805" s="7"/>
      <c r="E805" s="7"/>
      <c r="F805" s="8" t="str">
        <f>'Team Matches Results Tally'!F620</f>
        <v/>
      </c>
      <c r="G805" s="7"/>
      <c r="H805" s="7"/>
      <c r="I805" s="7"/>
      <c r="J805" s="9" t="e">
        <f>HLOOKUP($G$801,'Team Data'!$A$1:$U$6,3,FALSE)</f>
        <v>#N/A</v>
      </c>
    </row>
    <row r="806" spans="2:10" s="66" customFormat="1" ht="25.5" hidden="1" x14ac:dyDescent="0.2">
      <c r="B806" s="6" t="e">
        <f>HLOOKUP($B$801,'Team Data'!$A$1:$U$6,4,FALSE)</f>
        <v>#N/A</v>
      </c>
      <c r="C806" s="7"/>
      <c r="D806" s="7"/>
      <c r="E806" s="7"/>
      <c r="F806" s="8" t="str">
        <f>'Team Matches Results Tally'!F621</f>
        <v/>
      </c>
      <c r="G806" s="7"/>
      <c r="H806" s="7"/>
      <c r="I806" s="7"/>
      <c r="J806" s="9" t="e">
        <f>HLOOKUP($G$801,'Team Data'!$A$1:$U$6,4,FALSE)</f>
        <v>#N/A</v>
      </c>
    </row>
    <row r="807" spans="2:10" s="66" customFormat="1" ht="25.5" hidden="1" x14ac:dyDescent="0.2">
      <c r="B807" s="6" t="e">
        <f>HLOOKUP($B$801,'Team Data'!$A$1:$U$6,5,FALSE)</f>
        <v>#N/A</v>
      </c>
      <c r="C807" s="7"/>
      <c r="D807" s="7"/>
      <c r="E807" s="7"/>
      <c r="F807" s="8" t="str">
        <f>'Team Matches Results Tally'!F622</f>
        <v/>
      </c>
      <c r="G807" s="7"/>
      <c r="H807" s="7"/>
      <c r="I807" s="7"/>
      <c r="J807" s="9" t="e">
        <f>HLOOKUP($G$801,'Team Data'!$A$1:$U$6,5,FALSE)</f>
        <v>#N/A</v>
      </c>
    </row>
    <row r="808" spans="2:10" s="66" customFormat="1" ht="25.5" hidden="1" x14ac:dyDescent="0.2">
      <c r="B808" s="6" t="e">
        <f>HLOOKUP($B$801,'Team Data'!$A$1:$U$6,6,FALSE)</f>
        <v>#N/A</v>
      </c>
      <c r="C808" s="7"/>
      <c r="D808" s="7"/>
      <c r="E808" s="7"/>
      <c r="F808" s="8" t="str">
        <f>'Team Matches Results Tally'!F623</f>
        <v/>
      </c>
      <c r="G808" s="7"/>
      <c r="H808" s="7"/>
      <c r="I808" s="7"/>
      <c r="J808" s="9" t="e">
        <f>HLOOKUP($G$801,'Team Data'!$A$1:$U$6,6,FALSE)</f>
        <v>#N/A</v>
      </c>
    </row>
    <row r="809" spans="2:10" s="66" customFormat="1" ht="14.25" hidden="1" customHeight="1" x14ac:dyDescent="0.2">
      <c r="B809" s="100" t="s">
        <v>183</v>
      </c>
      <c r="C809" s="101"/>
      <c r="D809" s="101"/>
      <c r="E809" s="101"/>
      <c r="F809" s="101"/>
      <c r="G809" s="101"/>
      <c r="H809" s="101"/>
      <c r="I809" s="101"/>
      <c r="J809" s="101"/>
    </row>
    <row r="810" spans="2:10" s="66" customFormat="1" ht="25.5" hidden="1" x14ac:dyDescent="0.2">
      <c r="B810" s="6"/>
      <c r="C810" s="7"/>
      <c r="D810" s="7"/>
      <c r="E810" s="7"/>
      <c r="F810" s="8"/>
      <c r="G810" s="7"/>
      <c r="H810" s="7"/>
      <c r="I810" s="7"/>
      <c r="J810" s="10"/>
    </row>
    <row r="811" spans="2:10" s="66" customFormat="1" ht="14.25" hidden="1" customHeight="1" x14ac:dyDescent="0.35">
      <c r="B811" s="11"/>
      <c r="C811" s="11"/>
      <c r="D811" s="11"/>
      <c r="E811" s="11"/>
      <c r="F811" s="12"/>
      <c r="G811" s="11"/>
      <c r="H811" s="11"/>
      <c r="I811" s="11"/>
      <c r="J811" s="11"/>
    </row>
    <row r="812" spans="2:10" s="66" customFormat="1" ht="21" hidden="1" x14ac:dyDescent="0.2">
      <c r="B812" s="24" t="s">
        <v>184</v>
      </c>
      <c r="C812" s="25"/>
      <c r="D812" s="92"/>
      <c r="E812" s="92"/>
      <c r="F812" s="92"/>
      <c r="G812" s="92"/>
      <c r="H812" s="92"/>
      <c r="I812" s="26"/>
      <c r="J812" s="21" t="s">
        <v>184</v>
      </c>
    </row>
    <row r="813" spans="2:10" s="66" customFormat="1" ht="21" hidden="1" x14ac:dyDescent="0.2">
      <c r="B813" s="28" t="s">
        <v>185</v>
      </c>
      <c r="C813" s="14">
        <f>'Team Matches Results Tally'!C627</f>
        <v>0</v>
      </c>
      <c r="D813" s="93"/>
      <c r="E813" s="93"/>
      <c r="F813" s="93"/>
      <c r="G813" s="93"/>
      <c r="H813" s="93"/>
      <c r="I813" s="15">
        <f>'Team Matches Results Tally'!G627</f>
        <v>0</v>
      </c>
      <c r="J813" s="29" t="s">
        <v>186</v>
      </c>
    </row>
    <row r="814" spans="2:10" s="66" customFormat="1" ht="21" hidden="1" x14ac:dyDescent="0.2">
      <c r="B814" s="28" t="s">
        <v>187</v>
      </c>
      <c r="C814" s="14">
        <f>'Team Matches Results Tally'!D627</f>
        <v>0</v>
      </c>
      <c r="D814" s="93"/>
      <c r="E814" s="93"/>
      <c r="F814" s="93"/>
      <c r="G814" s="93"/>
      <c r="H814" s="93"/>
      <c r="I814" s="15">
        <f>'Team Matches Results Tally'!H627</f>
        <v>0</v>
      </c>
      <c r="J814" s="29" t="s">
        <v>188</v>
      </c>
    </row>
    <row r="815" spans="2:10" s="66" customFormat="1" ht="14.25" hidden="1" customHeight="1" x14ac:dyDescent="0.2">
      <c r="B815" s="93"/>
      <c r="C815" s="93"/>
      <c r="D815" s="93"/>
      <c r="E815" s="93"/>
      <c r="F815" s="93"/>
      <c r="G815" s="93"/>
      <c r="H815" s="93"/>
      <c r="I815" s="93"/>
      <c r="J815" s="93"/>
    </row>
    <row r="816" spans="2:10" s="66" customFormat="1" ht="14.25" hidden="1" customHeight="1" x14ac:dyDescent="0.2">
      <c r="B816" s="93"/>
      <c r="C816" s="93"/>
      <c r="D816" s="93"/>
      <c r="E816" s="93"/>
      <c r="F816" s="93"/>
      <c r="G816" s="93"/>
      <c r="H816" s="93"/>
      <c r="I816" s="93"/>
      <c r="J816" s="93"/>
    </row>
    <row r="817" spans="1:10" s="66" customFormat="1" ht="14.25" hidden="1" customHeight="1" x14ac:dyDescent="0.3">
      <c r="A817" s="19" t="s">
        <v>297</v>
      </c>
      <c r="B817" s="93"/>
      <c r="C817" s="93"/>
      <c r="D817" s="93"/>
      <c r="E817" s="93"/>
      <c r="F817" s="93"/>
      <c r="G817" s="93"/>
      <c r="H817" s="93"/>
      <c r="I817" s="93"/>
      <c r="J817" s="93"/>
    </row>
    <row r="818" spans="1:10" s="66" customFormat="1" ht="33.75" hidden="1" x14ac:dyDescent="0.2">
      <c r="A818" s="93"/>
      <c r="B818" s="102" t="s">
        <v>298</v>
      </c>
      <c r="C818" s="103"/>
      <c r="D818" s="103"/>
      <c r="E818" s="104"/>
      <c r="F818" s="3" t="s">
        <v>173</v>
      </c>
      <c r="G818" s="105" t="s">
        <v>299</v>
      </c>
      <c r="H818" s="103"/>
      <c r="I818" s="103"/>
      <c r="J818" s="104"/>
    </row>
    <row r="819" spans="1:10" s="66" customFormat="1" ht="14.25" hidden="1" customHeight="1" x14ac:dyDescent="0.2">
      <c r="A819" s="93"/>
      <c r="B819" s="93"/>
      <c r="C819" s="93"/>
      <c r="D819" s="93"/>
      <c r="E819" s="93"/>
      <c r="F819" s="93"/>
      <c r="G819" s="93"/>
      <c r="H819" s="93"/>
      <c r="I819" s="93"/>
      <c r="J819" s="93"/>
    </row>
    <row r="820" spans="1:10" s="66" customFormat="1" ht="23.25" hidden="1" x14ac:dyDescent="0.2">
      <c r="A820" s="93"/>
      <c r="B820" s="4"/>
      <c r="C820" s="5" t="s">
        <v>175</v>
      </c>
      <c r="D820" s="98" t="s">
        <v>176</v>
      </c>
      <c r="E820" s="99"/>
      <c r="F820" s="5" t="s">
        <v>177</v>
      </c>
      <c r="G820" s="98" t="s">
        <v>176</v>
      </c>
      <c r="H820" s="99"/>
      <c r="I820" s="5" t="s">
        <v>175</v>
      </c>
      <c r="J820" s="94" t="s">
        <v>178</v>
      </c>
    </row>
    <row r="821" spans="1:10" s="66" customFormat="1" ht="25.5" hidden="1" x14ac:dyDescent="0.2">
      <c r="A821" s="93"/>
      <c r="B821" s="6" t="e">
        <f>HLOOKUP($B$818,'Team Data'!$A$1:$U$6,2,FALSE)</f>
        <v>#N/A</v>
      </c>
      <c r="C821" s="7"/>
      <c r="D821" s="7"/>
      <c r="E821" s="7"/>
      <c r="F821" s="8" t="str">
        <f>'Team Matches Results Tally'!F632</f>
        <v/>
      </c>
      <c r="G821" s="7"/>
      <c r="H821" s="7"/>
      <c r="I821" s="7"/>
      <c r="J821" s="9" t="e">
        <f>HLOOKUP($G$818,'Team Data'!$A$1:$U$6,2,FALSE)</f>
        <v>#N/A</v>
      </c>
    </row>
    <row r="822" spans="1:10" s="66" customFormat="1" ht="25.5" hidden="1" x14ac:dyDescent="0.2">
      <c r="A822" s="93"/>
      <c r="B822" s="6" t="e">
        <f>HLOOKUP($B$818,'Team Data'!$A$1:$U$6,3,FALSE)</f>
        <v>#N/A</v>
      </c>
      <c r="C822" s="7"/>
      <c r="D822" s="7"/>
      <c r="E822" s="7"/>
      <c r="F822" s="8" t="str">
        <f>'Team Matches Results Tally'!F633</f>
        <v/>
      </c>
      <c r="G822" s="7"/>
      <c r="H822" s="7"/>
      <c r="I822" s="7"/>
      <c r="J822" s="9" t="e">
        <f>HLOOKUP($G$818,'Team Data'!$A$1:$U$6,3,FALSE)</f>
        <v>#N/A</v>
      </c>
    </row>
    <row r="823" spans="1:10" s="66" customFormat="1" ht="25.5" hidden="1" x14ac:dyDescent="0.2">
      <c r="A823" s="93"/>
      <c r="B823" s="6" t="e">
        <f>HLOOKUP($B$818,'Team Data'!$A$1:$U$6,4,FALSE)</f>
        <v>#N/A</v>
      </c>
      <c r="C823" s="7"/>
      <c r="D823" s="7"/>
      <c r="E823" s="7"/>
      <c r="F823" s="8" t="str">
        <f>'Team Matches Results Tally'!F634</f>
        <v/>
      </c>
      <c r="G823" s="7"/>
      <c r="H823" s="7"/>
      <c r="I823" s="7"/>
      <c r="J823" s="9" t="e">
        <f>HLOOKUP($G$818,'Team Data'!$A$1:$U$6,4,FALSE)</f>
        <v>#N/A</v>
      </c>
    </row>
    <row r="824" spans="1:10" s="66" customFormat="1" ht="25.5" hidden="1" x14ac:dyDescent="0.2">
      <c r="A824" s="93"/>
      <c r="B824" s="6" t="e">
        <f>HLOOKUP($B$818,'Team Data'!$A$1:$U$6,5,FALSE)</f>
        <v>#N/A</v>
      </c>
      <c r="C824" s="7"/>
      <c r="D824" s="7"/>
      <c r="E824" s="7"/>
      <c r="F824" s="8" t="str">
        <f>'Team Matches Results Tally'!F635</f>
        <v/>
      </c>
      <c r="G824" s="7"/>
      <c r="H824" s="7"/>
      <c r="I824" s="7"/>
      <c r="J824" s="9" t="e">
        <f>HLOOKUP($G$818,'Team Data'!$A$1:$U$6,5,FALSE)</f>
        <v>#N/A</v>
      </c>
    </row>
    <row r="825" spans="1:10" s="66" customFormat="1" ht="25.5" hidden="1" x14ac:dyDescent="0.2">
      <c r="A825" s="93"/>
      <c r="B825" s="6" t="e">
        <f>HLOOKUP($B$818,'Team Data'!$A$1:$U$6,6,FALSE)</f>
        <v>#N/A</v>
      </c>
      <c r="C825" s="7"/>
      <c r="D825" s="7"/>
      <c r="E825" s="7"/>
      <c r="F825" s="8" t="str">
        <f>'Team Matches Results Tally'!F636</f>
        <v/>
      </c>
      <c r="G825" s="7"/>
      <c r="H825" s="7"/>
      <c r="I825" s="7"/>
      <c r="J825" s="9" t="e">
        <f>HLOOKUP($G$818,'Team Data'!$A$1:$U$6,6,FALSE)</f>
        <v>#N/A</v>
      </c>
    </row>
    <row r="826" spans="1:10" s="66" customFormat="1" ht="14.25" hidden="1" customHeight="1" x14ac:dyDescent="0.2">
      <c r="A826" s="93"/>
      <c r="B826" s="100" t="s">
        <v>183</v>
      </c>
      <c r="C826" s="101"/>
      <c r="D826" s="101"/>
      <c r="E826" s="101"/>
      <c r="F826" s="101"/>
      <c r="G826" s="101"/>
      <c r="H826" s="101"/>
      <c r="I826" s="101"/>
      <c r="J826" s="101"/>
    </row>
    <row r="827" spans="1:10" s="66" customFormat="1" ht="25.5" hidden="1" x14ac:dyDescent="0.2">
      <c r="A827" s="93"/>
      <c r="B827" s="6"/>
      <c r="C827" s="7"/>
      <c r="D827" s="7"/>
      <c r="E827" s="7"/>
      <c r="F827" s="8"/>
      <c r="G827" s="7"/>
      <c r="H827" s="7"/>
      <c r="I827" s="7"/>
      <c r="J827" s="10"/>
    </row>
    <row r="828" spans="1:10" s="66" customFormat="1" ht="14.25" hidden="1" customHeight="1" x14ac:dyDescent="0.35">
      <c r="A828" s="93"/>
      <c r="B828" s="11"/>
      <c r="C828" s="11"/>
      <c r="D828" s="11"/>
      <c r="E828" s="11"/>
      <c r="F828" s="12"/>
      <c r="G828" s="11"/>
      <c r="H828" s="11"/>
      <c r="I828" s="11"/>
      <c r="J828" s="11"/>
    </row>
    <row r="829" spans="1:10" s="66" customFormat="1" ht="21" hidden="1" x14ac:dyDescent="0.2">
      <c r="A829" s="93"/>
      <c r="B829" s="24" t="s">
        <v>184</v>
      </c>
      <c r="C829" s="25"/>
      <c r="D829" s="92"/>
      <c r="E829" s="92"/>
      <c r="F829" s="92"/>
      <c r="G829" s="92"/>
      <c r="H829" s="92"/>
      <c r="I829" s="26"/>
      <c r="J829" s="21" t="s">
        <v>184</v>
      </c>
    </row>
    <row r="830" spans="1:10" s="66" customFormat="1" ht="21" hidden="1" x14ac:dyDescent="0.2">
      <c r="A830" s="93"/>
      <c r="B830" s="28" t="s">
        <v>185</v>
      </c>
      <c r="C830" s="14">
        <f>'Team Matches Results Tally'!C640</f>
        <v>0</v>
      </c>
      <c r="D830" s="93"/>
      <c r="E830" s="93"/>
      <c r="F830" s="93"/>
      <c r="G830" s="93"/>
      <c r="H830" s="93"/>
      <c r="I830" s="15">
        <f>'Team Matches Results Tally'!G640</f>
        <v>0</v>
      </c>
      <c r="J830" s="29" t="s">
        <v>186</v>
      </c>
    </row>
    <row r="831" spans="1:10" s="66" customFormat="1" ht="21" hidden="1" x14ac:dyDescent="0.2">
      <c r="A831" s="93"/>
      <c r="B831" s="28" t="s">
        <v>187</v>
      </c>
      <c r="C831" s="14">
        <f>'Team Matches Results Tally'!D640</f>
        <v>0</v>
      </c>
      <c r="D831" s="93"/>
      <c r="E831" s="93"/>
      <c r="F831" s="93"/>
      <c r="G831" s="93"/>
      <c r="H831" s="93"/>
      <c r="I831" s="15">
        <f>'Team Matches Results Tally'!H640</f>
        <v>0</v>
      </c>
      <c r="J831" s="29" t="s">
        <v>188</v>
      </c>
    </row>
    <row r="832" spans="1:10" s="66" customFormat="1" ht="14.25" hidden="1" customHeight="1" x14ac:dyDescent="0.2">
      <c r="A832" s="93"/>
      <c r="B832" s="93"/>
      <c r="C832" s="93"/>
      <c r="D832" s="93"/>
      <c r="E832" s="93"/>
      <c r="F832" s="93"/>
      <c r="G832" s="93"/>
      <c r="H832" s="93"/>
      <c r="I832" s="93"/>
      <c r="J832" s="93"/>
    </row>
    <row r="833" spans="1:10" s="66" customFormat="1" ht="14.25" hidden="1" customHeight="1" x14ac:dyDescent="0.2">
      <c r="A833" s="93"/>
      <c r="B833" s="93"/>
      <c r="C833" s="93"/>
      <c r="D833" s="93"/>
      <c r="E833" s="93"/>
      <c r="F833" s="93"/>
      <c r="G833" s="93"/>
      <c r="H833" s="93"/>
      <c r="I833" s="93"/>
      <c r="J833" s="93"/>
    </row>
    <row r="834" spans="1:10" s="66" customFormat="1" ht="14.25" hidden="1" customHeight="1" x14ac:dyDescent="0.3">
      <c r="A834" s="19" t="s">
        <v>300</v>
      </c>
      <c r="B834" s="93"/>
      <c r="C834" s="93"/>
      <c r="D834" s="93"/>
      <c r="E834" s="93"/>
      <c r="F834" s="93"/>
      <c r="G834" s="93"/>
      <c r="H834" s="93"/>
      <c r="I834" s="93"/>
      <c r="J834" s="93"/>
    </row>
    <row r="835" spans="1:10" s="66" customFormat="1" ht="33.75" hidden="1" x14ac:dyDescent="0.2">
      <c r="A835" s="93"/>
      <c r="B835" s="102" t="s">
        <v>301</v>
      </c>
      <c r="C835" s="103"/>
      <c r="D835" s="103"/>
      <c r="E835" s="104"/>
      <c r="F835" s="3" t="s">
        <v>173</v>
      </c>
      <c r="G835" s="105" t="s">
        <v>302</v>
      </c>
      <c r="H835" s="103"/>
      <c r="I835" s="103"/>
      <c r="J835" s="104"/>
    </row>
    <row r="836" spans="1:10" s="66" customFormat="1" ht="14.25" hidden="1" customHeight="1" x14ac:dyDescent="0.2">
      <c r="A836" s="93"/>
      <c r="B836" s="93"/>
      <c r="C836" s="93"/>
      <c r="D836" s="93"/>
      <c r="E836" s="93"/>
      <c r="F836" s="93"/>
      <c r="G836" s="93"/>
      <c r="H836" s="93"/>
      <c r="I836" s="93"/>
      <c r="J836" s="93"/>
    </row>
    <row r="837" spans="1:10" s="66" customFormat="1" ht="23.25" hidden="1" x14ac:dyDescent="0.2">
      <c r="A837" s="93"/>
      <c r="B837" s="4"/>
      <c r="C837" s="5" t="s">
        <v>175</v>
      </c>
      <c r="D837" s="98" t="s">
        <v>176</v>
      </c>
      <c r="E837" s="99"/>
      <c r="F837" s="5" t="s">
        <v>177</v>
      </c>
      <c r="G837" s="98" t="s">
        <v>176</v>
      </c>
      <c r="H837" s="99"/>
      <c r="I837" s="5" t="s">
        <v>175</v>
      </c>
      <c r="J837" s="94" t="s">
        <v>178</v>
      </c>
    </row>
    <row r="838" spans="1:10" s="66" customFormat="1" ht="25.5" hidden="1" x14ac:dyDescent="0.2">
      <c r="A838" s="93"/>
      <c r="B838" s="6" t="e">
        <f>HLOOKUP($B$835,'Team Data'!$A$1:$U$6,2,FALSE)</f>
        <v>#N/A</v>
      </c>
      <c r="C838" s="7"/>
      <c r="D838" s="7"/>
      <c r="E838" s="7"/>
      <c r="F838" s="8" t="str">
        <f>'Team Matches Results Tally'!F645</f>
        <v/>
      </c>
      <c r="G838" s="7"/>
      <c r="H838" s="7"/>
      <c r="I838" s="7"/>
      <c r="J838" s="9" t="e">
        <f>HLOOKUP($G$835,'Team Data'!$A$1:$U$6,2,FALSE)</f>
        <v>#N/A</v>
      </c>
    </row>
    <row r="839" spans="1:10" s="66" customFormat="1" ht="25.5" hidden="1" x14ac:dyDescent="0.2">
      <c r="A839" s="93"/>
      <c r="B839" s="6" t="e">
        <f>HLOOKUP($B$835,'Team Data'!$A$1:$U$6,3,FALSE)</f>
        <v>#N/A</v>
      </c>
      <c r="C839" s="7"/>
      <c r="D839" s="7"/>
      <c r="E839" s="7"/>
      <c r="F839" s="8" t="str">
        <f>'Team Matches Results Tally'!F646</f>
        <v/>
      </c>
      <c r="G839" s="7"/>
      <c r="H839" s="7"/>
      <c r="I839" s="7"/>
      <c r="J839" s="9" t="e">
        <f>HLOOKUP($G$835,'Team Data'!$A$1:$U$6,3,FALSE)</f>
        <v>#N/A</v>
      </c>
    </row>
    <row r="840" spans="1:10" s="66" customFormat="1" ht="25.5" hidden="1" x14ac:dyDescent="0.2">
      <c r="A840" s="93"/>
      <c r="B840" s="6" t="e">
        <f>HLOOKUP($B$835,'Team Data'!$A$1:$U$6,4,FALSE)</f>
        <v>#N/A</v>
      </c>
      <c r="C840" s="7"/>
      <c r="D840" s="7"/>
      <c r="E840" s="7"/>
      <c r="F840" s="8" t="str">
        <f>'Team Matches Results Tally'!F647</f>
        <v/>
      </c>
      <c r="G840" s="7"/>
      <c r="H840" s="7"/>
      <c r="I840" s="7"/>
      <c r="J840" s="9" t="e">
        <f>HLOOKUP($G$835,'Team Data'!$A$1:$U$6,4,FALSE)</f>
        <v>#N/A</v>
      </c>
    </row>
    <row r="841" spans="1:10" s="66" customFormat="1" ht="25.5" hidden="1" x14ac:dyDescent="0.2">
      <c r="A841" s="93"/>
      <c r="B841" s="6" t="e">
        <f>HLOOKUP($B$835,'Team Data'!$A$1:$U$6,5,FALSE)</f>
        <v>#N/A</v>
      </c>
      <c r="C841" s="7"/>
      <c r="D841" s="7"/>
      <c r="E841" s="7"/>
      <c r="F841" s="8" t="str">
        <f>'Team Matches Results Tally'!F648</f>
        <v/>
      </c>
      <c r="G841" s="7"/>
      <c r="H841" s="7"/>
      <c r="I841" s="7"/>
      <c r="J841" s="9" t="e">
        <f>HLOOKUP($G$835,'Team Data'!$A$1:$U$6,5,FALSE)</f>
        <v>#N/A</v>
      </c>
    </row>
    <row r="842" spans="1:10" s="66" customFormat="1" ht="25.5" hidden="1" x14ac:dyDescent="0.2">
      <c r="A842" s="93"/>
      <c r="B842" s="6" t="e">
        <f>HLOOKUP($B$835,'Team Data'!$A$1:$U$6,6,FALSE)</f>
        <v>#N/A</v>
      </c>
      <c r="C842" s="7"/>
      <c r="D842" s="7"/>
      <c r="E842" s="7"/>
      <c r="F842" s="8" t="str">
        <f>'Team Matches Results Tally'!F649</f>
        <v/>
      </c>
      <c r="G842" s="7"/>
      <c r="H842" s="7"/>
      <c r="I842" s="7"/>
      <c r="J842" s="9" t="e">
        <f>HLOOKUP($G$835,'Team Data'!$A$1:$U$6,6,FALSE)</f>
        <v>#N/A</v>
      </c>
    </row>
    <row r="843" spans="1:10" s="66" customFormat="1" ht="14.25" hidden="1" customHeight="1" x14ac:dyDescent="0.2">
      <c r="A843" s="93"/>
      <c r="B843" s="100" t="s">
        <v>183</v>
      </c>
      <c r="C843" s="101"/>
      <c r="D843" s="101"/>
      <c r="E843" s="101"/>
      <c r="F843" s="101"/>
      <c r="G843" s="101"/>
      <c r="H843" s="101"/>
      <c r="I843" s="101"/>
      <c r="J843" s="101"/>
    </row>
    <row r="844" spans="1:10" s="66" customFormat="1" ht="25.5" hidden="1" x14ac:dyDescent="0.2">
      <c r="A844" s="93"/>
      <c r="B844" s="6"/>
      <c r="C844" s="7"/>
      <c r="D844" s="7"/>
      <c r="E844" s="7"/>
      <c r="F844" s="8"/>
      <c r="G844" s="7"/>
      <c r="H844" s="7"/>
      <c r="I844" s="7"/>
      <c r="J844" s="10"/>
    </row>
    <row r="845" spans="1:10" s="66" customFormat="1" ht="14.25" hidden="1" customHeight="1" x14ac:dyDescent="0.35">
      <c r="A845" s="93"/>
      <c r="B845" s="11"/>
      <c r="C845" s="11"/>
      <c r="D845" s="11"/>
      <c r="E845" s="11"/>
      <c r="F845" s="12"/>
      <c r="G845" s="11"/>
      <c r="H845" s="11"/>
      <c r="I845" s="11"/>
      <c r="J845" s="11"/>
    </row>
    <row r="846" spans="1:10" s="66" customFormat="1" ht="21" hidden="1" x14ac:dyDescent="0.2">
      <c r="A846" s="93"/>
      <c r="B846" s="24" t="s">
        <v>184</v>
      </c>
      <c r="C846" s="25"/>
      <c r="D846" s="92"/>
      <c r="E846" s="92"/>
      <c r="F846" s="92"/>
      <c r="G846" s="92"/>
      <c r="H846" s="92"/>
      <c r="I846" s="26"/>
      <c r="J846" s="21" t="s">
        <v>184</v>
      </c>
    </row>
    <row r="847" spans="1:10" s="66" customFormat="1" ht="21" hidden="1" x14ac:dyDescent="0.2">
      <c r="A847" s="93"/>
      <c r="B847" s="28" t="s">
        <v>185</v>
      </c>
      <c r="C847" s="14">
        <f>'Team Matches Results Tally'!C653</f>
        <v>0</v>
      </c>
      <c r="D847" s="93"/>
      <c r="E847" s="93"/>
      <c r="F847" s="93"/>
      <c r="G847" s="93"/>
      <c r="H847" s="93"/>
      <c r="I847" s="15">
        <f>'Team Matches Results Tally'!G653</f>
        <v>0</v>
      </c>
      <c r="J847" s="29" t="s">
        <v>186</v>
      </c>
    </row>
    <row r="848" spans="1:10" s="66" customFormat="1" ht="21" hidden="1" x14ac:dyDescent="0.2">
      <c r="A848" s="93"/>
      <c r="B848" s="28" t="s">
        <v>187</v>
      </c>
      <c r="C848" s="14">
        <f>'Team Matches Results Tally'!D653</f>
        <v>0</v>
      </c>
      <c r="D848" s="93"/>
      <c r="E848" s="93"/>
      <c r="F848" s="93"/>
      <c r="G848" s="93"/>
      <c r="H848" s="93"/>
      <c r="I848" s="15">
        <f>'Team Matches Results Tally'!H653</f>
        <v>0</v>
      </c>
      <c r="J848" s="29" t="s">
        <v>188</v>
      </c>
    </row>
    <row r="849" s="66" customFormat="1" ht="14.25" customHeight="1" x14ac:dyDescent="0.2"/>
    <row r="850" s="66" customFormat="1" ht="14.25" customHeight="1" x14ac:dyDescent="0.2"/>
    <row r="851" s="66" customFormat="1" ht="14.25" customHeight="1" x14ac:dyDescent="0.2"/>
    <row r="852" s="66" customFormat="1" ht="12.75" x14ac:dyDescent="0.2"/>
    <row r="853" s="66" customFormat="1" ht="14.25" customHeight="1" x14ac:dyDescent="0.2"/>
    <row r="854" s="66" customFormat="1" ht="12.75" x14ac:dyDescent="0.2"/>
    <row r="855" s="66" customFormat="1" ht="12.75" x14ac:dyDescent="0.2"/>
    <row r="856" s="66" customFormat="1" ht="12.75" x14ac:dyDescent="0.2"/>
    <row r="857" s="66" customFormat="1" ht="12.75" x14ac:dyDescent="0.2"/>
    <row r="858" s="66" customFormat="1" ht="12.75" x14ac:dyDescent="0.2"/>
    <row r="859" s="66" customFormat="1" ht="12.75" x14ac:dyDescent="0.2"/>
    <row r="860" s="66" customFormat="1" ht="14.25" customHeight="1" x14ac:dyDescent="0.2"/>
    <row r="861" s="66" customFormat="1" ht="12.75" x14ac:dyDescent="0.2"/>
    <row r="862" s="66" customFormat="1" ht="14.25" customHeight="1" x14ac:dyDescent="0.2"/>
    <row r="863" s="66" customFormat="1" ht="12.75" x14ac:dyDescent="0.2"/>
    <row r="864" s="66" customFormat="1" ht="12.75" x14ac:dyDescent="0.2"/>
    <row r="865" s="66" customFormat="1" ht="12.75" x14ac:dyDescent="0.2"/>
  </sheetData>
  <mergeCells count="250">
    <mergeCell ref="B86:E86"/>
    <mergeCell ref="G86:J86"/>
    <mergeCell ref="D37:E37"/>
    <mergeCell ref="G37:H37"/>
    <mergeCell ref="B2:E2"/>
    <mergeCell ref="G2:J2"/>
    <mergeCell ref="D4:E4"/>
    <mergeCell ref="G4:H4"/>
    <mergeCell ref="B10:J10"/>
    <mergeCell ref="B18:E18"/>
    <mergeCell ref="G18:J18"/>
    <mergeCell ref="D20:E20"/>
    <mergeCell ref="G20:H20"/>
    <mergeCell ref="B26:J26"/>
    <mergeCell ref="B35:E35"/>
    <mergeCell ref="G35:J35"/>
    <mergeCell ref="B120:E120"/>
    <mergeCell ref="G120:J120"/>
    <mergeCell ref="D122:E122"/>
    <mergeCell ref="G122:H122"/>
    <mergeCell ref="B128:J128"/>
    <mergeCell ref="B43:J43"/>
    <mergeCell ref="B52:E52"/>
    <mergeCell ref="G52:J52"/>
    <mergeCell ref="D54:E54"/>
    <mergeCell ref="G54:H54"/>
    <mergeCell ref="B60:J60"/>
    <mergeCell ref="B69:E69"/>
    <mergeCell ref="G69:J69"/>
    <mergeCell ref="D71:E71"/>
    <mergeCell ref="G71:H71"/>
    <mergeCell ref="B77:J77"/>
    <mergeCell ref="B111:J111"/>
    <mergeCell ref="D88:E88"/>
    <mergeCell ref="G88:H88"/>
    <mergeCell ref="B94:J94"/>
    <mergeCell ref="B103:E103"/>
    <mergeCell ref="G103:J103"/>
    <mergeCell ref="D105:E105"/>
    <mergeCell ref="G105:H105"/>
    <mergeCell ref="B154:E154"/>
    <mergeCell ref="G154:J154"/>
    <mergeCell ref="D156:E156"/>
    <mergeCell ref="G156:H156"/>
    <mergeCell ref="B162:J162"/>
    <mergeCell ref="B137:E137"/>
    <mergeCell ref="G137:J137"/>
    <mergeCell ref="D139:E139"/>
    <mergeCell ref="G139:H139"/>
    <mergeCell ref="B145:J145"/>
    <mergeCell ref="B187:E187"/>
    <mergeCell ref="G187:J187"/>
    <mergeCell ref="D189:E189"/>
    <mergeCell ref="G189:H189"/>
    <mergeCell ref="B195:J195"/>
    <mergeCell ref="B170:E170"/>
    <mergeCell ref="G170:J170"/>
    <mergeCell ref="D172:E172"/>
    <mergeCell ref="G172:H172"/>
    <mergeCell ref="B178:J178"/>
    <mergeCell ref="B221:E221"/>
    <mergeCell ref="G221:J221"/>
    <mergeCell ref="D223:E223"/>
    <mergeCell ref="G223:H223"/>
    <mergeCell ref="B229:J229"/>
    <mergeCell ref="B204:E204"/>
    <mergeCell ref="G204:J204"/>
    <mergeCell ref="D206:E206"/>
    <mergeCell ref="G206:H206"/>
    <mergeCell ref="B212:J212"/>
    <mergeCell ref="B255:E255"/>
    <mergeCell ref="G255:J255"/>
    <mergeCell ref="D257:E257"/>
    <mergeCell ref="G257:H257"/>
    <mergeCell ref="B263:J263"/>
    <mergeCell ref="B238:E238"/>
    <mergeCell ref="G238:J238"/>
    <mergeCell ref="D240:E240"/>
    <mergeCell ref="G240:H240"/>
    <mergeCell ref="B246:J246"/>
    <mergeCell ref="B291:E291"/>
    <mergeCell ref="G291:J291"/>
    <mergeCell ref="D293:E293"/>
    <mergeCell ref="G293:H293"/>
    <mergeCell ref="B299:J299"/>
    <mergeCell ref="B274:E274"/>
    <mergeCell ref="G274:J274"/>
    <mergeCell ref="D276:E276"/>
    <mergeCell ref="G276:H276"/>
    <mergeCell ref="B282:J282"/>
    <mergeCell ref="B325:E325"/>
    <mergeCell ref="G325:J325"/>
    <mergeCell ref="D327:E327"/>
    <mergeCell ref="G327:H327"/>
    <mergeCell ref="B333:J333"/>
    <mergeCell ref="B308:E308"/>
    <mergeCell ref="G308:J308"/>
    <mergeCell ref="D310:E310"/>
    <mergeCell ref="G310:H310"/>
    <mergeCell ref="B316:J316"/>
    <mergeCell ref="B359:E359"/>
    <mergeCell ref="G359:J359"/>
    <mergeCell ref="D361:E361"/>
    <mergeCell ref="G361:H361"/>
    <mergeCell ref="B367:J367"/>
    <mergeCell ref="B342:E342"/>
    <mergeCell ref="G342:J342"/>
    <mergeCell ref="D344:E344"/>
    <mergeCell ref="G344:H344"/>
    <mergeCell ref="B350:J350"/>
    <mergeCell ref="B393:E393"/>
    <mergeCell ref="G393:J393"/>
    <mergeCell ref="D395:E395"/>
    <mergeCell ref="G395:H395"/>
    <mergeCell ref="B401:J401"/>
    <mergeCell ref="B410:E410"/>
    <mergeCell ref="G410:J410"/>
    <mergeCell ref="B376:E376"/>
    <mergeCell ref="G376:J376"/>
    <mergeCell ref="D378:E378"/>
    <mergeCell ref="G378:H378"/>
    <mergeCell ref="B384:J384"/>
    <mergeCell ref="D412:E412"/>
    <mergeCell ref="G412:H412"/>
    <mergeCell ref="B418:J418"/>
    <mergeCell ref="B427:E427"/>
    <mergeCell ref="G427:J427"/>
    <mergeCell ref="D429:E429"/>
    <mergeCell ref="G429:H429"/>
    <mergeCell ref="B435:J435"/>
    <mergeCell ref="B444:E444"/>
    <mergeCell ref="G444:J444"/>
    <mergeCell ref="D446:E446"/>
    <mergeCell ref="G446:H446"/>
    <mergeCell ref="B452:J452"/>
    <mergeCell ref="B461:E461"/>
    <mergeCell ref="G461:J461"/>
    <mergeCell ref="D463:E463"/>
    <mergeCell ref="G463:H463"/>
    <mergeCell ref="B469:J469"/>
    <mergeCell ref="B478:E478"/>
    <mergeCell ref="G478:J478"/>
    <mergeCell ref="D480:E480"/>
    <mergeCell ref="G480:H480"/>
    <mergeCell ref="B486:J486"/>
    <mergeCell ref="B495:E495"/>
    <mergeCell ref="G495:J495"/>
    <mergeCell ref="D497:E497"/>
    <mergeCell ref="G497:H497"/>
    <mergeCell ref="B503:J503"/>
    <mergeCell ref="B512:E512"/>
    <mergeCell ref="G512:J512"/>
    <mergeCell ref="D514:E514"/>
    <mergeCell ref="G514:H514"/>
    <mergeCell ref="B520:J520"/>
    <mergeCell ref="B529:E529"/>
    <mergeCell ref="G529:J529"/>
    <mergeCell ref="D531:E531"/>
    <mergeCell ref="G531:H531"/>
    <mergeCell ref="B537:J537"/>
    <mergeCell ref="B546:E546"/>
    <mergeCell ref="G546:J546"/>
    <mergeCell ref="D548:E548"/>
    <mergeCell ref="G548:H548"/>
    <mergeCell ref="B554:J554"/>
    <mergeCell ref="B563:E563"/>
    <mergeCell ref="G563:J563"/>
    <mergeCell ref="D565:E565"/>
    <mergeCell ref="G565:H565"/>
    <mergeCell ref="B571:J571"/>
    <mergeCell ref="B580:E580"/>
    <mergeCell ref="G580:J580"/>
    <mergeCell ref="D582:E582"/>
    <mergeCell ref="G582:H582"/>
    <mergeCell ref="B588:J588"/>
    <mergeCell ref="B597:E597"/>
    <mergeCell ref="G597:J597"/>
    <mergeCell ref="D599:E599"/>
    <mergeCell ref="G599:H599"/>
    <mergeCell ref="B605:J605"/>
    <mergeCell ref="B614:E614"/>
    <mergeCell ref="G614:J614"/>
    <mergeCell ref="D616:E616"/>
    <mergeCell ref="G616:H616"/>
    <mergeCell ref="B622:J622"/>
    <mergeCell ref="B631:E631"/>
    <mergeCell ref="G631:J631"/>
    <mergeCell ref="D633:E633"/>
    <mergeCell ref="G633:H633"/>
    <mergeCell ref="B639:J639"/>
    <mergeCell ref="B648:E648"/>
    <mergeCell ref="G648:J648"/>
    <mergeCell ref="D650:E650"/>
    <mergeCell ref="G650:H650"/>
    <mergeCell ref="B656:J656"/>
    <mergeCell ref="B665:E665"/>
    <mergeCell ref="G665:J665"/>
    <mergeCell ref="D667:E667"/>
    <mergeCell ref="G667:H667"/>
    <mergeCell ref="B673:J673"/>
    <mergeCell ref="B682:E682"/>
    <mergeCell ref="G682:J682"/>
    <mergeCell ref="D684:E684"/>
    <mergeCell ref="G684:H684"/>
    <mergeCell ref="B690:J690"/>
    <mergeCell ref="B699:E699"/>
    <mergeCell ref="G699:J699"/>
    <mergeCell ref="D701:E701"/>
    <mergeCell ref="G701:H701"/>
    <mergeCell ref="B707:J707"/>
    <mergeCell ref="B716:E716"/>
    <mergeCell ref="G716:J716"/>
    <mergeCell ref="D718:E718"/>
    <mergeCell ref="G718:H718"/>
    <mergeCell ref="B724:J724"/>
    <mergeCell ref="B733:E733"/>
    <mergeCell ref="G733:J733"/>
    <mergeCell ref="D735:E735"/>
    <mergeCell ref="G735:H735"/>
    <mergeCell ref="B741:J741"/>
    <mergeCell ref="B750:E750"/>
    <mergeCell ref="G750:J750"/>
    <mergeCell ref="D752:E752"/>
    <mergeCell ref="G752:H752"/>
    <mergeCell ref="B758:J758"/>
    <mergeCell ref="B767:E767"/>
    <mergeCell ref="G767:J767"/>
    <mergeCell ref="D769:E769"/>
    <mergeCell ref="G769:H769"/>
    <mergeCell ref="B775:J775"/>
    <mergeCell ref="B784:E784"/>
    <mergeCell ref="G784:J784"/>
    <mergeCell ref="D820:E820"/>
    <mergeCell ref="G820:H820"/>
    <mergeCell ref="B826:J826"/>
    <mergeCell ref="B835:E835"/>
    <mergeCell ref="G835:J835"/>
    <mergeCell ref="D837:E837"/>
    <mergeCell ref="G837:H837"/>
    <mergeCell ref="B843:J843"/>
    <mergeCell ref="D786:E786"/>
    <mergeCell ref="G786:H786"/>
    <mergeCell ref="B792:J792"/>
    <mergeCell ref="B801:E801"/>
    <mergeCell ref="G801:J801"/>
    <mergeCell ref="D803:E803"/>
    <mergeCell ref="G803:H803"/>
    <mergeCell ref="B809:J809"/>
    <mergeCell ref="B818:E818"/>
    <mergeCell ref="G818:J81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658"/>
  <sheetViews>
    <sheetView topLeftCell="A238" zoomScaleNormal="100" workbookViewId="0">
      <selection activeCell="J263" sqref="J263"/>
    </sheetView>
  </sheetViews>
  <sheetFormatPr defaultRowHeight="14.25" customHeight="1" x14ac:dyDescent="0.2"/>
  <cols>
    <col min="1" max="1" width="15.85546875" customWidth="1"/>
    <col min="2" max="2" width="11.7109375" bestFit="1" customWidth="1"/>
    <col min="3" max="3" width="9.42578125" bestFit="1" customWidth="1"/>
    <col min="4" max="4" width="10.5703125" bestFit="1" customWidth="1"/>
    <col min="5" max="5" width="9.28515625" bestFit="1" customWidth="1"/>
    <col min="6" max="6" width="14.28515625" bestFit="1" customWidth="1"/>
    <col min="7" max="7" width="11.140625" bestFit="1" customWidth="1"/>
    <col min="8" max="8" width="12.28515625" bestFit="1" customWidth="1"/>
    <col min="9" max="9" width="10.85546875" bestFit="1" customWidth="1"/>
    <col min="10" max="10" width="12.7109375" bestFit="1" customWidth="1"/>
    <col min="11" max="11" width="15.28515625" customWidth="1"/>
  </cols>
  <sheetData>
    <row r="2" spans="1:11" ht="15" x14ac:dyDescent="0.25">
      <c r="A2" s="45" t="s">
        <v>172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5" x14ac:dyDescent="0.2">
      <c r="A3" s="48"/>
      <c r="B3" s="95" t="s">
        <v>303</v>
      </c>
      <c r="C3" s="95" t="s">
        <v>304</v>
      </c>
      <c r="D3" s="106" t="s">
        <v>305</v>
      </c>
      <c r="E3" s="107"/>
      <c r="F3" s="107"/>
      <c r="G3" s="107"/>
      <c r="H3" s="107"/>
      <c r="I3" s="95" t="s">
        <v>303</v>
      </c>
      <c r="J3" s="95" t="s">
        <v>304</v>
      </c>
      <c r="K3" s="49"/>
    </row>
    <row r="4" spans="1:11" ht="15" x14ac:dyDescent="0.2">
      <c r="A4" s="48"/>
      <c r="B4" s="44">
        <f>IF((SUM(D4:E4)&gt;SUM(G4:H4)),1,0)</f>
        <v>0</v>
      </c>
      <c r="C4" s="44">
        <f>IF((SUM(D4:E4)&lt;SUM(G4:H4)),1,0)</f>
        <v>1</v>
      </c>
      <c r="D4" s="44">
        <f>IF(ISBLANK('Team Matches'!D5),0,1)</f>
        <v>0</v>
      </c>
      <c r="E4" s="44">
        <f>IF(ISBLANK('Team Matches'!E5),0,1)</f>
        <v>0</v>
      </c>
      <c r="F4" s="44" t="str">
        <f>IF(AND((SUM(D4:E4)=SUM(G4:H4)),(SUM(D4:E4,G4:H4)&lt;&gt;0)),"X","")</f>
        <v/>
      </c>
      <c r="G4" s="44">
        <f>IF(ISBLANK('Team Matches'!G5),0,1)</f>
        <v>1</v>
      </c>
      <c r="H4" s="44">
        <f>IF(ISBLANK('Team Matches'!H5),0,1)</f>
        <v>1</v>
      </c>
      <c r="I4" s="44">
        <f>IF((SUM(G4:H4)&gt;SUM(D4:E4)),1,0)</f>
        <v>1</v>
      </c>
      <c r="J4" s="44">
        <f>IF((SUM(D4:E4)&gt;SUM(G4:H4)),1,0)</f>
        <v>0</v>
      </c>
      <c r="K4" s="49"/>
    </row>
    <row r="5" spans="1:11" ht="15" x14ac:dyDescent="0.2">
      <c r="A5" s="48"/>
      <c r="B5" s="44">
        <f>IF((SUM(D5:E5)&gt;SUM(G5:H5)),1,0)</f>
        <v>1</v>
      </c>
      <c r="C5" s="44">
        <f>IF((SUM(D5:E5)&lt;SUM(G5:H5)),1,0)</f>
        <v>0</v>
      </c>
      <c r="D5" s="44">
        <f>IF(ISBLANK('Team Matches'!D6),0,1)</f>
        <v>1</v>
      </c>
      <c r="E5" s="44">
        <f>IF(ISBLANK('Team Matches'!E6),0,1)</f>
        <v>0</v>
      </c>
      <c r="F5" s="44" t="str">
        <f>IF(AND((SUM(D5:E5)=SUM(G5:H5)),(SUM(D5:E5,G5:H5)&lt;&gt;0)),"X","")</f>
        <v/>
      </c>
      <c r="G5" s="44">
        <f>IF(ISBLANK('Team Matches'!G6),0,1)</f>
        <v>0</v>
      </c>
      <c r="H5" s="44">
        <f>IF(ISBLANK('Team Matches'!H6),0,1)</f>
        <v>0</v>
      </c>
      <c r="I5" s="44">
        <f>IF((SUM(G5:H5)&gt;SUM(D5:E5)),1,0)</f>
        <v>0</v>
      </c>
      <c r="J5" s="44">
        <f>IF((SUM(D5:E5)&gt;SUM(G5:H5)),1,0)</f>
        <v>1</v>
      </c>
      <c r="K5" s="49"/>
    </row>
    <row r="6" spans="1:11" ht="15" x14ac:dyDescent="0.2">
      <c r="A6" s="48"/>
      <c r="B6" s="44">
        <f>IF((SUM(D6:E6)&gt;SUM(G6:H6)),1,0)</f>
        <v>0</v>
      </c>
      <c r="C6" s="44">
        <f>IF((SUM(D6:E6)&lt;SUM(G6:H6)),1,0)</f>
        <v>0</v>
      </c>
      <c r="D6" s="44">
        <f>IF(ISBLANK('Team Matches'!D7),0,1)</f>
        <v>0</v>
      </c>
      <c r="E6" s="44">
        <f>IF(ISBLANK('Team Matches'!E7),0,1)</f>
        <v>0</v>
      </c>
      <c r="F6" s="44" t="str">
        <f>IF(AND((SUM(D6:E6)=SUM(G6:H6)),(SUM(D6:E6,G6:H6)&lt;&gt;0)),"X","")</f>
        <v/>
      </c>
      <c r="G6" s="44">
        <f>IF(ISBLANK('Team Matches'!G7),0,1)</f>
        <v>0</v>
      </c>
      <c r="H6" s="44">
        <f>IF(ISBLANK('Team Matches'!H7),0,1)</f>
        <v>0</v>
      </c>
      <c r="I6" s="44">
        <f>IF((SUM(G6:H6)&gt;SUM(D6:E6)),1,0)</f>
        <v>0</v>
      </c>
      <c r="J6" s="44">
        <f>IF((SUM(D6:E6)&gt;SUM(G6:H6)),1,0)</f>
        <v>0</v>
      </c>
      <c r="K6" s="49"/>
    </row>
    <row r="7" spans="1:11" ht="15" x14ac:dyDescent="0.2">
      <c r="A7" s="48"/>
      <c r="B7" s="44">
        <f>IF((SUM(D7:E7)&gt;SUM(G7:H7)),1,0)</f>
        <v>1</v>
      </c>
      <c r="C7" s="44">
        <f>IF((SUM(D7:E7)&lt;SUM(G7:H7)),1,0)</f>
        <v>0</v>
      </c>
      <c r="D7" s="44">
        <f>IF(ISBLANK('Team Matches'!D8),0,1)</f>
        <v>1</v>
      </c>
      <c r="E7" s="44">
        <f>IF(ISBLANK('Team Matches'!E8),0,1)</f>
        <v>0</v>
      </c>
      <c r="F7" s="44" t="str">
        <f>IF(AND((SUM(D7:E7)=SUM(G7:H7)),(SUM(D7:E7,G7:H7)&lt;&gt;0)),"X","")</f>
        <v/>
      </c>
      <c r="G7" s="44">
        <f>IF(ISBLANK('Team Matches'!G8),0,1)</f>
        <v>0</v>
      </c>
      <c r="H7" s="44">
        <f>IF(ISBLANK('Team Matches'!H8),0,1)</f>
        <v>0</v>
      </c>
      <c r="I7" s="44">
        <f>IF((SUM(G7:H7)&gt;SUM(D7:E7)),1,0)</f>
        <v>0</v>
      </c>
      <c r="J7" s="44">
        <f>IF((SUM(D7:E7)&gt;SUM(G7:H7)),1,0)</f>
        <v>1</v>
      </c>
      <c r="K7" s="49"/>
    </row>
    <row r="8" spans="1:11" ht="15" x14ac:dyDescent="0.2">
      <c r="A8" s="48"/>
      <c r="B8" s="44">
        <f>IF((SUM(D8:E8)&gt;SUM(G8:H8)),1,0)</f>
        <v>0</v>
      </c>
      <c r="C8" s="44">
        <f>IF((SUM(D8:E8)&lt;SUM(G8:H8)),1,0)</f>
        <v>0</v>
      </c>
      <c r="D8" s="44">
        <f>IF(ISBLANK('Team Matches'!D9),0,1)</f>
        <v>0</v>
      </c>
      <c r="E8" s="44">
        <f>IF(ISBLANK('Team Matches'!E9),0,1)</f>
        <v>0</v>
      </c>
      <c r="F8" s="44" t="str">
        <f>IF(AND((SUM(D8:E8)=SUM(G8:H8)),(SUM(D8:E8,G8:H8)&lt;&gt;0)),"X","")</f>
        <v/>
      </c>
      <c r="G8" s="44">
        <f>IF(ISBLANK('Team Matches'!G9),0,1)</f>
        <v>0</v>
      </c>
      <c r="H8" s="44">
        <f>IF(ISBLANK('Team Matches'!H9),0,1)</f>
        <v>0</v>
      </c>
      <c r="I8" s="44">
        <f>IF((SUM(G8:H8)&gt;SUM(D8:E8)),1,0)</f>
        <v>0</v>
      </c>
      <c r="J8" s="44">
        <f>IF((SUM(D8:E8)&gt;SUM(G8:H8)),1,0)</f>
        <v>0</v>
      </c>
      <c r="K8" s="49"/>
    </row>
    <row r="9" spans="1:11" ht="15" x14ac:dyDescent="0.25">
      <c r="A9" s="55" t="s">
        <v>306</v>
      </c>
      <c r="B9" s="44">
        <f>SUM(B4:B8)</f>
        <v>2</v>
      </c>
      <c r="C9" s="44">
        <f>SUM(C4:C8)</f>
        <v>1</v>
      </c>
      <c r="D9" s="44">
        <f>SUM(D4:D8)</f>
        <v>2</v>
      </c>
      <c r="E9" s="44">
        <f>SUM(E4:E8)</f>
        <v>0</v>
      </c>
      <c r="F9" s="92"/>
      <c r="G9" s="44">
        <f>SUM(G4:G8)</f>
        <v>1</v>
      </c>
      <c r="H9" s="44">
        <f>SUM(H4:H8)</f>
        <v>1</v>
      </c>
      <c r="I9" s="44">
        <f>SUM(I4:I8)</f>
        <v>1</v>
      </c>
      <c r="J9" s="44">
        <f>SUM(J4:J8)</f>
        <v>2</v>
      </c>
      <c r="K9" s="49"/>
    </row>
    <row r="10" spans="1:11" ht="14.25" customHeight="1" x14ac:dyDescent="0.2">
      <c r="A10" s="48"/>
      <c r="B10" s="92"/>
      <c r="C10" s="92"/>
      <c r="D10" s="92"/>
      <c r="E10" s="92"/>
      <c r="F10" s="92"/>
      <c r="G10" s="92"/>
      <c r="H10" s="92"/>
      <c r="I10" s="92"/>
      <c r="J10" s="92"/>
      <c r="K10" s="49"/>
    </row>
    <row r="11" spans="1:11" ht="14.25" customHeight="1" x14ac:dyDescent="0.2">
      <c r="A11" s="48"/>
      <c r="B11" s="92"/>
      <c r="C11" s="92"/>
      <c r="D11" s="92"/>
      <c r="E11" s="92"/>
      <c r="F11" s="92"/>
      <c r="G11" s="92"/>
      <c r="H11" s="92"/>
      <c r="I11" s="92"/>
      <c r="J11" s="92"/>
      <c r="K11" s="49"/>
    </row>
    <row r="12" spans="1:11" ht="14.25" customHeight="1" x14ac:dyDescent="0.2">
      <c r="A12" s="62"/>
      <c r="B12" s="43" t="s">
        <v>307</v>
      </c>
      <c r="C12" s="34" t="s">
        <v>308</v>
      </c>
      <c r="D12" s="34" t="s">
        <v>309</v>
      </c>
      <c r="E12" s="34" t="s">
        <v>310</v>
      </c>
      <c r="F12" s="34" t="s">
        <v>311</v>
      </c>
      <c r="G12" s="34" t="s">
        <v>312</v>
      </c>
      <c r="H12" s="34" t="s">
        <v>313</v>
      </c>
      <c r="I12" s="34" t="s">
        <v>314</v>
      </c>
      <c r="J12" s="34" t="s">
        <v>315</v>
      </c>
      <c r="K12" s="50" t="s">
        <v>316</v>
      </c>
    </row>
    <row r="13" spans="1:11" ht="14.25" customHeight="1" x14ac:dyDescent="0.2">
      <c r="A13" s="51" t="s">
        <v>317</v>
      </c>
      <c r="B13" s="52">
        <f>'Team Matches'!C13</f>
        <v>1</v>
      </c>
      <c r="C13" s="53">
        <f>'Team Matches Results Tally'!B9</f>
        <v>2</v>
      </c>
      <c r="D13" s="53">
        <f>SUM('Team Matches Results Tally'!D9:E9)</f>
        <v>2</v>
      </c>
      <c r="E13" s="53">
        <f>'Team Matches Results Tally'!C9</f>
        <v>1</v>
      </c>
      <c r="F13" s="52">
        <f>'Team Matches'!I13</f>
        <v>0</v>
      </c>
      <c r="G13" s="53">
        <f>'Team Matches Results Tally'!I9</f>
        <v>1</v>
      </c>
      <c r="H13" s="53">
        <f>SUM('Team Matches Results Tally'!G9:H9)</f>
        <v>2</v>
      </c>
      <c r="I13" s="53">
        <f>'Team Matches Results Tally'!J9</f>
        <v>2</v>
      </c>
      <c r="J13" s="52" t="str">
        <f>IF(AND(B13=1,F13&lt;&gt;1),'Team Matches'!B2,IF(AND(F13=1,B13&lt;&gt;1),'Team Matches'!G2,""))</f>
        <v>Butokuden</v>
      </c>
      <c r="K13" s="54" t="str">
        <f>IF(AND(B13=1,F13&lt;&gt;1),'Team Matches'!G2,IF(AND(F13=1,B13&lt;&gt;1),'Team Matches'!B2,""))</f>
        <v>PNKF-3</v>
      </c>
    </row>
    <row r="15" spans="1:11" s="30" customFormat="1" ht="14.25" customHeigh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 ht="15" x14ac:dyDescent="0.25">
      <c r="A16" s="45" t="s">
        <v>189</v>
      </c>
      <c r="B16" s="46"/>
      <c r="C16" s="46"/>
      <c r="D16" s="46"/>
      <c r="E16" s="46"/>
      <c r="F16" s="46"/>
      <c r="G16" s="46"/>
      <c r="H16" s="46"/>
      <c r="I16" s="46"/>
      <c r="J16" s="46"/>
      <c r="K16" s="47"/>
    </row>
    <row r="17" spans="1:11" ht="15" x14ac:dyDescent="0.2">
      <c r="A17" s="48"/>
      <c r="B17" s="95" t="s">
        <v>303</v>
      </c>
      <c r="C17" s="95" t="s">
        <v>304</v>
      </c>
      <c r="D17" s="106" t="s">
        <v>305</v>
      </c>
      <c r="E17" s="107"/>
      <c r="F17" s="107"/>
      <c r="G17" s="107"/>
      <c r="H17" s="107"/>
      <c r="I17" s="95" t="s">
        <v>303</v>
      </c>
      <c r="J17" s="95" t="s">
        <v>304</v>
      </c>
      <c r="K17" s="49"/>
    </row>
    <row r="18" spans="1:11" ht="15" x14ac:dyDescent="0.2">
      <c r="A18" s="48"/>
      <c r="B18" s="44">
        <f>IF((SUM(D18:E18)&gt;SUM(G18:H18)),1,0)</f>
        <v>0</v>
      </c>
      <c r="C18" s="44">
        <f>IF((SUM(D18:E18)&lt;SUM(G18:H18)),1,0)</f>
        <v>0</v>
      </c>
      <c r="D18" s="44">
        <f>IF(ISBLANK('Team Matches'!D21),0,1)</f>
        <v>0</v>
      </c>
      <c r="E18" s="44">
        <f>IF(ISBLANK('Team Matches'!E21),0,1)</f>
        <v>0</v>
      </c>
      <c r="F18" s="44" t="str">
        <f>IF(AND((SUM(D18:E18)=SUM(G18:H18)),(SUM(D18:E18,G18:H18)&lt;&gt;0)),"X","")</f>
        <v/>
      </c>
      <c r="G18" s="44">
        <f>IF(ISBLANK('Team Matches'!G21),0,1)</f>
        <v>0</v>
      </c>
      <c r="H18" s="44">
        <f>IF(ISBLANK('Team Matches'!H21),0,1)</f>
        <v>0</v>
      </c>
      <c r="I18" s="44">
        <f>IF((SUM(G18:H18)&gt;SUM(D18:E18)),1,0)</f>
        <v>0</v>
      </c>
      <c r="J18" s="44">
        <f>IF((SUM(D18:E18)&gt;SUM(G18:H18)),1,0)</f>
        <v>0</v>
      </c>
      <c r="K18" s="49"/>
    </row>
    <row r="19" spans="1:11" ht="15" x14ac:dyDescent="0.2">
      <c r="A19" s="48"/>
      <c r="B19" s="44">
        <f>IF((SUM(D19:E19)&gt;SUM(G19:H19)),1,0)</f>
        <v>0</v>
      </c>
      <c r="C19" s="44">
        <f>IF((SUM(D19:E19)&lt;SUM(G19:H19)),1,0)</f>
        <v>1</v>
      </c>
      <c r="D19" s="44">
        <f>IF(ISBLANK('Team Matches'!D22),0,1)</f>
        <v>0</v>
      </c>
      <c r="E19" s="44">
        <f>IF(ISBLANK('Team Matches'!E22),0,1)</f>
        <v>0</v>
      </c>
      <c r="F19" s="44" t="str">
        <f>IF(AND((SUM(D19:E19)=SUM(G19:H19)),(SUM(D19:E19,G19:H19)&lt;&gt;0)),"X","")</f>
        <v/>
      </c>
      <c r="G19" s="44">
        <f>IF(ISBLANK('Team Matches'!G22),0,1)</f>
        <v>1</v>
      </c>
      <c r="H19" s="44">
        <f>IF(ISBLANK('Team Matches'!H22),0,1)</f>
        <v>1</v>
      </c>
      <c r="I19" s="44">
        <f>IF((SUM(G19:H19)&gt;SUM(D19:E19)),1,0)</f>
        <v>1</v>
      </c>
      <c r="J19" s="44">
        <f>IF((SUM(D19:E19)&gt;SUM(G19:H19)),1,0)</f>
        <v>0</v>
      </c>
      <c r="K19" s="49"/>
    </row>
    <row r="20" spans="1:11" ht="15" x14ac:dyDescent="0.2">
      <c r="A20" s="48"/>
      <c r="B20" s="44">
        <f>IF((SUM(D20:E20)&gt;SUM(G20:H20)),1,0)</f>
        <v>0</v>
      </c>
      <c r="C20" s="44">
        <f>IF((SUM(D20:E20)&lt;SUM(G20:H20)),1,0)</f>
        <v>0</v>
      </c>
      <c r="D20" s="44">
        <f>IF(ISBLANK('Team Matches'!D23),0,1)</f>
        <v>0</v>
      </c>
      <c r="E20" s="44">
        <f>IF(ISBLANK('Team Matches'!E23),0,1)</f>
        <v>0</v>
      </c>
      <c r="F20" s="44" t="str">
        <f>IF(AND((SUM(D20:E20)=SUM(G20:H20)),(SUM(D20:E20,G20:H20)&lt;&gt;0)),"X","")</f>
        <v/>
      </c>
      <c r="G20" s="44">
        <f>IF(ISBLANK('Team Matches'!G23),0,1)</f>
        <v>0</v>
      </c>
      <c r="H20" s="44">
        <f>IF(ISBLANK('Team Matches'!H23),0,1)</f>
        <v>0</v>
      </c>
      <c r="I20" s="44">
        <f>IF((SUM(G20:H20)&gt;SUM(D20:E20)),1,0)</f>
        <v>0</v>
      </c>
      <c r="J20" s="44">
        <f>IF((SUM(D20:E20)&gt;SUM(G20:H20)),1,0)</f>
        <v>0</v>
      </c>
      <c r="K20" s="49"/>
    </row>
    <row r="21" spans="1:11" ht="15" x14ac:dyDescent="0.2">
      <c r="A21" s="48"/>
      <c r="B21" s="44">
        <f>IF((SUM(D21:E21)&gt;SUM(G21:H21)),1,0)</f>
        <v>1</v>
      </c>
      <c r="C21" s="44">
        <f>IF((SUM(D21:E21)&lt;SUM(G21:H21)),1,0)</f>
        <v>0</v>
      </c>
      <c r="D21" s="44">
        <f>IF(ISBLANK('Team Matches'!D24),0,1)</f>
        <v>1</v>
      </c>
      <c r="E21" s="44">
        <f>IF(ISBLANK('Team Matches'!E24),0,1)</f>
        <v>0</v>
      </c>
      <c r="F21" s="44" t="str">
        <f>IF(AND((SUM(D21:E21)=SUM(G21:H21)),(SUM(D21:E21,G21:H21)&lt;&gt;0)),"X","")</f>
        <v/>
      </c>
      <c r="G21" s="44">
        <f>IF(ISBLANK('Team Matches'!G24),0,1)</f>
        <v>0</v>
      </c>
      <c r="H21" s="44">
        <f>IF(ISBLANK('Team Matches'!H24),0,1)</f>
        <v>0</v>
      </c>
      <c r="I21" s="44">
        <f>IF((SUM(G21:H21)&gt;SUM(D21:E21)),1,0)</f>
        <v>0</v>
      </c>
      <c r="J21" s="44">
        <f>IF((SUM(D21:E21)&gt;SUM(G21:H21)),1,0)</f>
        <v>1</v>
      </c>
      <c r="K21" s="49"/>
    </row>
    <row r="22" spans="1:11" ht="15" x14ac:dyDescent="0.2">
      <c r="A22" s="48"/>
      <c r="B22" s="44">
        <f>IF((SUM(D22:E22)&gt;SUM(G22:H22)),1,0)</f>
        <v>0</v>
      </c>
      <c r="C22" s="44">
        <f>IF((SUM(D22:E22)&lt;SUM(G22:H22)),1,0)</f>
        <v>0</v>
      </c>
      <c r="D22" s="44">
        <f>IF(ISBLANK('Team Matches'!D25),0,1)</f>
        <v>0</v>
      </c>
      <c r="E22" s="44">
        <f>IF(ISBLANK('Team Matches'!E25),0,1)</f>
        <v>0</v>
      </c>
      <c r="F22" s="44" t="str">
        <f>IF(AND((SUM(D22:E22)=SUM(G22:H22)),(SUM(D22:E22,G22:H22)&lt;&gt;0)),"X","")</f>
        <v/>
      </c>
      <c r="G22" s="44">
        <f>IF(ISBLANK('Team Matches'!G25),0,1)</f>
        <v>0</v>
      </c>
      <c r="H22" s="44">
        <f>IF(ISBLANK('Team Matches'!H25),0,1)</f>
        <v>0</v>
      </c>
      <c r="I22" s="44">
        <f>IF((SUM(G22:H22)&gt;SUM(D22:E22)),1,0)</f>
        <v>0</v>
      </c>
      <c r="J22" s="44">
        <f>IF((SUM(D22:E22)&gt;SUM(G22:H22)),1,0)</f>
        <v>0</v>
      </c>
      <c r="K22" s="49"/>
    </row>
    <row r="23" spans="1:11" ht="15" x14ac:dyDescent="0.25">
      <c r="A23" s="55" t="s">
        <v>306</v>
      </c>
      <c r="B23" s="44">
        <f>SUM(B18:B22)</f>
        <v>1</v>
      </c>
      <c r="C23" s="44">
        <f>SUM(C18:C22)</f>
        <v>1</v>
      </c>
      <c r="D23" s="44">
        <f>SUM(D18:D22)</f>
        <v>1</v>
      </c>
      <c r="E23" s="44">
        <f>SUM(E18:E22)</f>
        <v>0</v>
      </c>
      <c r="F23" s="92"/>
      <c r="G23" s="44">
        <f>SUM(G18:G22)</f>
        <v>1</v>
      </c>
      <c r="H23" s="44">
        <f>SUM(H18:H22)</f>
        <v>1</v>
      </c>
      <c r="I23" s="44">
        <f>SUM(I18:I22)</f>
        <v>1</v>
      </c>
      <c r="J23" s="44">
        <f>SUM(J18:J22)</f>
        <v>1</v>
      </c>
      <c r="K23" s="49"/>
    </row>
    <row r="24" spans="1:11" ht="14.25" customHeight="1" x14ac:dyDescent="0.2">
      <c r="A24" s="48"/>
      <c r="B24" s="92"/>
      <c r="C24" s="92"/>
      <c r="D24" s="92"/>
      <c r="E24" s="92"/>
      <c r="F24" s="92"/>
      <c r="G24" s="92"/>
      <c r="H24" s="92"/>
      <c r="I24" s="92"/>
      <c r="J24" s="92"/>
      <c r="K24" s="49"/>
    </row>
    <row r="25" spans="1:11" ht="14.25" customHeight="1" x14ac:dyDescent="0.2">
      <c r="A25" s="48"/>
      <c r="B25" s="43" t="s">
        <v>307</v>
      </c>
      <c r="C25" s="34" t="s">
        <v>308</v>
      </c>
      <c r="D25" s="34" t="s">
        <v>309</v>
      </c>
      <c r="E25" s="34" t="s">
        <v>310</v>
      </c>
      <c r="F25" s="34" t="s">
        <v>311</v>
      </c>
      <c r="G25" s="34" t="s">
        <v>312</v>
      </c>
      <c r="H25" s="34" t="s">
        <v>313</v>
      </c>
      <c r="I25" s="34" t="s">
        <v>314</v>
      </c>
      <c r="J25" s="34" t="s">
        <v>315</v>
      </c>
      <c r="K25" s="50" t="s">
        <v>316</v>
      </c>
    </row>
    <row r="26" spans="1:11" ht="14.25" customHeight="1" x14ac:dyDescent="0.2">
      <c r="A26" s="51" t="s">
        <v>318</v>
      </c>
      <c r="B26" s="52">
        <f>'Team Matches'!C29</f>
        <v>0</v>
      </c>
      <c r="C26" s="53">
        <f>'Team Matches Results Tally'!B23</f>
        <v>1</v>
      </c>
      <c r="D26" s="53">
        <f>SUM('Team Matches Results Tally'!D23:E23)</f>
        <v>1</v>
      </c>
      <c r="E26" s="53">
        <f>'Team Matches Results Tally'!C23</f>
        <v>1</v>
      </c>
      <c r="F26" s="52">
        <f>'Team Matches'!I29</f>
        <v>1</v>
      </c>
      <c r="G26" s="53">
        <f>'Team Matches Results Tally'!I23</f>
        <v>1</v>
      </c>
      <c r="H26" s="53">
        <f>SUM('Team Matches Results Tally'!G23:H23)</f>
        <v>2</v>
      </c>
      <c r="I26" s="53">
        <f>'Team Matches Results Tally'!J23</f>
        <v>1</v>
      </c>
      <c r="J26" s="52" t="str">
        <f>IF(AND(B26=1,F26&lt;&gt;1),'Team Matches'!B18,IF(AND(F26=1,B26&lt;&gt;1),'Team Matches'!G18,""))</f>
        <v>PNKF-3</v>
      </c>
      <c r="K26" s="54" t="str">
        <f>IF(AND(B26=1,F26&lt;&gt;1),'Team Matches'!G18,IF(AND(F26=1,B26&lt;&gt;1),'Team Matches'!B18,""))</f>
        <v>SWKIF-1</v>
      </c>
    </row>
    <row r="27" spans="1:11" s="80" customFormat="1" ht="14.25" customHeight="1" x14ac:dyDescent="0.2">
      <c r="A27" s="34"/>
      <c r="B27" s="92"/>
      <c r="C27" s="44"/>
      <c r="D27" s="44"/>
      <c r="E27" s="44"/>
      <c r="F27" s="92"/>
      <c r="G27" s="44"/>
      <c r="H27" s="44"/>
      <c r="I27" s="44"/>
      <c r="J27" s="92"/>
      <c r="K27" s="92"/>
    </row>
    <row r="28" spans="1:11" s="30" customFormat="1" ht="14.25" customHeight="1" x14ac:dyDescent="0.2">
      <c r="A28" s="34"/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 ht="15" x14ac:dyDescent="0.25">
      <c r="A29" s="45" t="s">
        <v>191</v>
      </c>
      <c r="B29" s="46"/>
      <c r="C29" s="46"/>
      <c r="D29" s="46"/>
      <c r="E29" s="46"/>
      <c r="F29" s="46"/>
      <c r="G29" s="46"/>
      <c r="H29" s="46"/>
      <c r="I29" s="46"/>
      <c r="J29" s="46"/>
      <c r="K29" s="47"/>
    </row>
    <row r="30" spans="1:11" ht="15" x14ac:dyDescent="0.2">
      <c r="A30" s="48"/>
      <c r="B30" s="95" t="s">
        <v>303</v>
      </c>
      <c r="C30" s="95" t="s">
        <v>304</v>
      </c>
      <c r="D30" s="106" t="s">
        <v>305</v>
      </c>
      <c r="E30" s="107"/>
      <c r="F30" s="107"/>
      <c r="G30" s="107"/>
      <c r="H30" s="107"/>
      <c r="I30" s="95" t="s">
        <v>303</v>
      </c>
      <c r="J30" s="95" t="s">
        <v>304</v>
      </c>
      <c r="K30" s="49"/>
    </row>
    <row r="31" spans="1:11" ht="15" x14ac:dyDescent="0.2">
      <c r="A31" s="48"/>
      <c r="B31" s="44">
        <f>IF((SUM(D31:E31)&gt;SUM(G31:H31)),1,0)</f>
        <v>1</v>
      </c>
      <c r="C31" s="44">
        <f>IF((SUM(D31:E31)&lt;SUM(G31:H31)),1,0)</f>
        <v>0</v>
      </c>
      <c r="D31" s="44">
        <f>IF(ISBLANK('Team Matches'!D38),0,1)</f>
        <v>1</v>
      </c>
      <c r="E31" s="44">
        <f>IF(ISBLANK('Team Matches'!E38),0,1)</f>
        <v>1</v>
      </c>
      <c r="F31" s="44" t="str">
        <f>IF(AND((SUM(D31:E31)=SUM(G31:H31)),(SUM(D31:E31,G31:H31)&lt;&gt;0)),"X","")</f>
        <v/>
      </c>
      <c r="G31" s="44">
        <f>IF(ISBLANK('Team Matches'!G38),0,1)</f>
        <v>0</v>
      </c>
      <c r="H31" s="44">
        <f>IF(ISBLANK('Team Matches'!H38),0,1)</f>
        <v>0</v>
      </c>
      <c r="I31" s="44">
        <f>IF((SUM(G31:H31)&gt;SUM(D31:E31)),1,0)</f>
        <v>0</v>
      </c>
      <c r="J31" s="44">
        <f>IF((SUM(D31:E31)&gt;SUM(G31:H31)),1,0)</f>
        <v>1</v>
      </c>
      <c r="K31" s="49"/>
    </row>
    <row r="32" spans="1:11" ht="15" x14ac:dyDescent="0.2">
      <c r="A32" s="48"/>
      <c r="B32" s="44">
        <f>IF((SUM(D32:E32)&gt;SUM(G32:H32)),1,0)</f>
        <v>0</v>
      </c>
      <c r="C32" s="44">
        <f>IF((SUM(D32:E32)&lt;SUM(G32:H32)),1,0)</f>
        <v>0</v>
      </c>
      <c r="D32" s="44">
        <f>IF(ISBLANK('Team Matches'!D39),0,1)</f>
        <v>0</v>
      </c>
      <c r="E32" s="44">
        <f>IF(ISBLANK('Team Matches'!E39),0,1)</f>
        <v>0</v>
      </c>
      <c r="F32" s="44" t="str">
        <f>IF(AND((SUM(D32:E32)=SUM(G32:H32)),(SUM(D32:E32,G32:H32)&lt;&gt;0)),"X","")</f>
        <v/>
      </c>
      <c r="G32" s="44">
        <f>IF(ISBLANK('Team Matches'!G39),0,1)</f>
        <v>0</v>
      </c>
      <c r="H32" s="44">
        <f>IF(ISBLANK('Team Matches'!H39),0,1)</f>
        <v>0</v>
      </c>
      <c r="I32" s="44">
        <f>IF((SUM(G32:H32)&gt;SUM(D32:E32)),1,0)</f>
        <v>0</v>
      </c>
      <c r="J32" s="44">
        <f>IF((SUM(D32:E32)&gt;SUM(G32:H32)),1,0)</f>
        <v>0</v>
      </c>
      <c r="K32" s="49"/>
    </row>
    <row r="33" spans="1:11" ht="15" x14ac:dyDescent="0.2">
      <c r="A33" s="48"/>
      <c r="B33" s="44">
        <f>IF((SUM(D33:E33)&gt;SUM(G33:H33)),1,0)</f>
        <v>0</v>
      </c>
      <c r="C33" s="44">
        <f>IF((SUM(D33:E33)&lt;SUM(G33:H33)),1,0)</f>
        <v>0</v>
      </c>
      <c r="D33" s="44">
        <f>IF(ISBLANK('Team Matches'!D40),0,1)</f>
        <v>0</v>
      </c>
      <c r="E33" s="44">
        <f>IF(ISBLANK('Team Matches'!E40),0,1)</f>
        <v>0</v>
      </c>
      <c r="F33" s="44" t="str">
        <f>IF(AND((SUM(D33:E33)=SUM(G33:H33)),(SUM(D33:E33,G33:H33)&lt;&gt;0)),"X","")</f>
        <v/>
      </c>
      <c r="G33" s="44">
        <f>IF(ISBLANK('Team Matches'!G40),0,1)</f>
        <v>0</v>
      </c>
      <c r="H33" s="44">
        <f>IF(ISBLANK('Team Matches'!H40),0,1)</f>
        <v>0</v>
      </c>
      <c r="I33" s="44">
        <f>IF((SUM(G33:H33)&gt;SUM(D33:E33)),1,0)</f>
        <v>0</v>
      </c>
      <c r="J33" s="44">
        <f>IF((SUM(D33:E33)&gt;SUM(G33:H33)),1,0)</f>
        <v>0</v>
      </c>
      <c r="K33" s="49"/>
    </row>
    <row r="34" spans="1:11" ht="15" x14ac:dyDescent="0.2">
      <c r="A34" s="48"/>
      <c r="B34" s="44">
        <f>IF((SUM(D34:E34)&gt;SUM(G34:H34)),1,0)</f>
        <v>1</v>
      </c>
      <c r="C34" s="44">
        <f>IF((SUM(D34:E34)&lt;SUM(G34:H34)),1,0)</f>
        <v>0</v>
      </c>
      <c r="D34" s="44">
        <f>IF(ISBLANK('Team Matches'!D41),0,1)</f>
        <v>1</v>
      </c>
      <c r="E34" s="44">
        <f>IF(ISBLANK('Team Matches'!E41),0,1)</f>
        <v>1</v>
      </c>
      <c r="F34" s="44" t="str">
        <f>IF(AND((SUM(D34:E34)=SUM(G34:H34)),(SUM(D34:E34,G34:H34)&lt;&gt;0)),"X","")</f>
        <v/>
      </c>
      <c r="G34" s="44">
        <f>IF(ISBLANK('Team Matches'!G41),0,1)</f>
        <v>0</v>
      </c>
      <c r="H34" s="44">
        <f>IF(ISBLANK('Team Matches'!H41),0,1)</f>
        <v>0</v>
      </c>
      <c r="I34" s="44">
        <f>IF((SUM(G34:H34)&gt;SUM(D34:E34)),1,0)</f>
        <v>0</v>
      </c>
      <c r="J34" s="44">
        <f>IF((SUM(D34:E34)&gt;SUM(G34:H34)),1,0)</f>
        <v>1</v>
      </c>
      <c r="K34" s="49"/>
    </row>
    <row r="35" spans="1:11" ht="15" x14ac:dyDescent="0.2">
      <c r="A35" s="48"/>
      <c r="B35" s="44">
        <f>IF((SUM(D35:E35)&gt;SUM(G35:H35)),1,0)</f>
        <v>0</v>
      </c>
      <c r="C35" s="44">
        <f>IF((SUM(D35:E35)&lt;SUM(G35:H35)),1,0)</f>
        <v>0</v>
      </c>
      <c r="D35" s="44">
        <f>IF(ISBLANK('Team Matches'!D42),0,1)</f>
        <v>1</v>
      </c>
      <c r="E35" s="44">
        <f>IF(ISBLANK('Team Matches'!E42),0,1)</f>
        <v>0</v>
      </c>
      <c r="F35" s="44" t="str">
        <f>IF(AND((SUM(D35:E35)=SUM(G35:H35)),(SUM(D35:E35,G35:H35)&lt;&gt;0)),"X","")</f>
        <v>X</v>
      </c>
      <c r="G35" s="44">
        <f>IF(ISBLANK('Team Matches'!G42),0,1)</f>
        <v>1</v>
      </c>
      <c r="H35" s="44">
        <f>IF(ISBLANK('Team Matches'!H42),0,1)</f>
        <v>0</v>
      </c>
      <c r="I35" s="44">
        <f>IF((SUM(G35:H35)&gt;SUM(D35:E35)),1,0)</f>
        <v>0</v>
      </c>
      <c r="J35" s="44">
        <f>IF((SUM(D35:E35)&gt;SUM(G35:H35)),1,0)</f>
        <v>0</v>
      </c>
      <c r="K35" s="49"/>
    </row>
    <row r="36" spans="1:11" ht="15" x14ac:dyDescent="0.25">
      <c r="A36" s="64" t="s">
        <v>306</v>
      </c>
      <c r="B36" s="44">
        <f>SUM(B31:B35)</f>
        <v>2</v>
      </c>
      <c r="C36" s="44">
        <f>SUM(C31:C35)</f>
        <v>0</v>
      </c>
      <c r="D36" s="44">
        <f>SUM(D31:D35)</f>
        <v>3</v>
      </c>
      <c r="E36" s="44">
        <f>SUM(E31:E35)</f>
        <v>2</v>
      </c>
      <c r="F36" s="92"/>
      <c r="G36" s="44">
        <f>SUM(G31:G35)</f>
        <v>1</v>
      </c>
      <c r="H36" s="44">
        <f>SUM(H31:H35)</f>
        <v>0</v>
      </c>
      <c r="I36" s="44">
        <f>SUM(I31:I35)</f>
        <v>0</v>
      </c>
      <c r="J36" s="44">
        <f>SUM(J31:J35)</f>
        <v>2</v>
      </c>
      <c r="K36" s="49"/>
    </row>
    <row r="37" spans="1:11" ht="14.25" customHeight="1" x14ac:dyDescent="0.2">
      <c r="A37" s="48"/>
      <c r="B37" s="92"/>
      <c r="C37" s="92"/>
      <c r="D37" s="92"/>
      <c r="E37" s="92"/>
      <c r="F37" s="92"/>
      <c r="G37" s="92"/>
      <c r="H37" s="92"/>
      <c r="I37" s="92"/>
      <c r="J37" s="92"/>
      <c r="K37" s="49"/>
    </row>
    <row r="38" spans="1:11" s="42" customFormat="1" ht="14.25" customHeight="1" x14ac:dyDescent="0.2">
      <c r="A38" s="48"/>
      <c r="B38" s="43" t="s">
        <v>307</v>
      </c>
      <c r="C38" s="34" t="s">
        <v>308</v>
      </c>
      <c r="D38" s="34" t="s">
        <v>309</v>
      </c>
      <c r="E38" s="34" t="s">
        <v>310</v>
      </c>
      <c r="F38" s="34" t="s">
        <v>311</v>
      </c>
      <c r="G38" s="34" t="s">
        <v>312</v>
      </c>
      <c r="H38" s="34" t="s">
        <v>313</v>
      </c>
      <c r="I38" s="34" t="s">
        <v>314</v>
      </c>
      <c r="J38" s="34" t="s">
        <v>315</v>
      </c>
      <c r="K38" s="50" t="s">
        <v>316</v>
      </c>
    </row>
    <row r="39" spans="1:11" s="42" customFormat="1" ht="14.25" customHeight="1" x14ac:dyDescent="0.2">
      <c r="A39" s="51" t="s">
        <v>319</v>
      </c>
      <c r="B39" s="52">
        <f>'Team Matches'!C46</f>
        <v>1</v>
      </c>
      <c r="C39" s="53">
        <f>'Team Matches Results Tally'!B36</f>
        <v>2</v>
      </c>
      <c r="D39" s="53">
        <f>SUM('Team Matches Results Tally'!D36:E36)</f>
        <v>5</v>
      </c>
      <c r="E39" s="53">
        <f>'Team Matches Results Tally'!C36</f>
        <v>0</v>
      </c>
      <c r="F39" s="52">
        <f>'Team Matches'!I46</f>
        <v>0</v>
      </c>
      <c r="G39" s="53">
        <f>'Team Matches Results Tally'!I36</f>
        <v>0</v>
      </c>
      <c r="H39" s="53">
        <f>SUM('Team Matches Results Tally'!G36:H36)</f>
        <v>1</v>
      </c>
      <c r="I39" s="53">
        <f>'Team Matches Results Tally'!J36</f>
        <v>2</v>
      </c>
      <c r="J39" s="52" t="str">
        <f>IF(AND(B39=1,F39&lt;&gt;1),'Team Matches'!B35,IF(AND(F39=1,B39&lt;&gt;1),'Team Matches'!G35,""))</f>
        <v>SWKIF-1</v>
      </c>
      <c r="K39" s="54" t="str">
        <f>IF(AND(B39=1,F39&lt;&gt;1),'Team Matches'!G35,IF(AND(F39=1,B39&lt;&gt;1),'Team Matches'!B35,""))</f>
        <v>Composite</v>
      </c>
    </row>
    <row r="40" spans="1:11" s="80" customFormat="1" ht="14.25" customHeight="1" x14ac:dyDescent="0.2">
      <c r="A40" s="34"/>
      <c r="B40" s="92"/>
      <c r="C40" s="44"/>
      <c r="D40" s="44"/>
      <c r="E40" s="44"/>
      <c r="F40" s="92"/>
      <c r="G40" s="44"/>
      <c r="H40" s="44"/>
      <c r="I40" s="44"/>
      <c r="J40" s="92"/>
      <c r="K40" s="92"/>
    </row>
    <row r="42" spans="1:11" ht="15" x14ac:dyDescent="0.25">
      <c r="A42" s="45" t="s">
        <v>193</v>
      </c>
      <c r="B42" s="46"/>
      <c r="C42" s="46"/>
      <c r="D42" s="46"/>
      <c r="E42" s="46"/>
      <c r="F42" s="46"/>
      <c r="G42" s="46"/>
      <c r="H42" s="46"/>
      <c r="I42" s="46"/>
      <c r="J42" s="46"/>
      <c r="K42" s="47"/>
    </row>
    <row r="43" spans="1:11" ht="15" x14ac:dyDescent="0.2">
      <c r="A43" s="48"/>
      <c r="B43" s="95" t="s">
        <v>303</v>
      </c>
      <c r="C43" s="95" t="s">
        <v>304</v>
      </c>
      <c r="D43" s="106" t="s">
        <v>305</v>
      </c>
      <c r="E43" s="107"/>
      <c r="F43" s="107"/>
      <c r="G43" s="107"/>
      <c r="H43" s="107"/>
      <c r="I43" s="95" t="s">
        <v>303</v>
      </c>
      <c r="J43" s="95" t="s">
        <v>304</v>
      </c>
      <c r="K43" s="49"/>
    </row>
    <row r="44" spans="1:11" ht="15" x14ac:dyDescent="0.2">
      <c r="A44" s="48"/>
      <c r="B44" s="44">
        <f>IF((SUM(D44:E44)&gt;SUM(G44:H44)),1,0)</f>
        <v>1</v>
      </c>
      <c r="C44" s="44">
        <f>IF((SUM(D44:E44)&lt;SUM(G44:H44)),1,0)</f>
        <v>0</v>
      </c>
      <c r="D44" s="44">
        <f>IF(ISBLANK('Team Matches'!D55),0,1)</f>
        <v>1</v>
      </c>
      <c r="E44" s="44">
        <f>IF(ISBLANK('Team Matches'!E55),0,1)</f>
        <v>1</v>
      </c>
      <c r="F44" s="44" t="str">
        <f>IF(AND((SUM(D44:E44)=SUM(G44:H44)),(SUM(D44:E44,G44:H44)&lt;&gt;0)),"X","")</f>
        <v/>
      </c>
      <c r="G44" s="44">
        <f>IF(ISBLANK('Team Matches'!G55),0,1)</f>
        <v>0</v>
      </c>
      <c r="H44" s="44">
        <f>IF(ISBLANK('Team Matches'!H55),0,1)</f>
        <v>0</v>
      </c>
      <c r="I44" s="44">
        <f>IF((SUM(G44:H44)&gt;SUM(D44:E44)),1,0)</f>
        <v>0</v>
      </c>
      <c r="J44" s="44">
        <f>IF((SUM(D44:E44)&gt;SUM(G44:H44)),1,0)</f>
        <v>1</v>
      </c>
      <c r="K44" s="49"/>
    </row>
    <row r="45" spans="1:11" ht="15" x14ac:dyDescent="0.2">
      <c r="A45" s="48"/>
      <c r="B45" s="44">
        <f>IF((SUM(D45:E45)&gt;SUM(G45:H45)),1,0)</f>
        <v>0</v>
      </c>
      <c r="C45" s="44">
        <f>IF((SUM(D45:E45)&lt;SUM(G45:H45)),1,0)</f>
        <v>0</v>
      </c>
      <c r="D45" s="44">
        <f>IF(ISBLANK('Team Matches'!D56),0,1)</f>
        <v>0</v>
      </c>
      <c r="E45" s="44">
        <f>IF(ISBLANK('Team Matches'!E56),0,1)</f>
        <v>0</v>
      </c>
      <c r="F45" s="44" t="str">
        <f>IF(AND((SUM(D45:E45)=SUM(G45:H45)),(SUM(D45:E45,G45:H45)&lt;&gt;0)),"X","")</f>
        <v/>
      </c>
      <c r="G45" s="44">
        <f>IF(ISBLANK('Team Matches'!G56),0,1)</f>
        <v>0</v>
      </c>
      <c r="H45" s="44">
        <f>IF(ISBLANK('Team Matches'!H56),0,1)</f>
        <v>0</v>
      </c>
      <c r="I45" s="44">
        <f>IF((SUM(G45:H45)&gt;SUM(D45:E45)),1,0)</f>
        <v>0</v>
      </c>
      <c r="J45" s="44">
        <f>IF((SUM(D45:E45)&gt;SUM(G45:H45)),1,0)</f>
        <v>0</v>
      </c>
      <c r="K45" s="49"/>
    </row>
    <row r="46" spans="1:11" ht="15" x14ac:dyDescent="0.2">
      <c r="A46" s="48"/>
      <c r="B46" s="44">
        <f>IF((SUM(D46:E46)&gt;SUM(G46:H46)),1,0)</f>
        <v>0</v>
      </c>
      <c r="C46" s="44">
        <f>IF((SUM(D46:E46)&lt;SUM(G46:H46)),1,0)</f>
        <v>1</v>
      </c>
      <c r="D46" s="44">
        <f>IF(ISBLANK('Team Matches'!D57),0,1)</f>
        <v>0</v>
      </c>
      <c r="E46" s="44">
        <f>IF(ISBLANK('Team Matches'!E57),0,1)</f>
        <v>0</v>
      </c>
      <c r="F46" s="44" t="str">
        <f>IF(AND((SUM(D46:E46)=SUM(G46:H46)),(SUM(D46:E46,G46:H46)&lt;&gt;0)),"X","")</f>
        <v/>
      </c>
      <c r="G46" s="44">
        <f>IF(ISBLANK('Team Matches'!G57),0,1)</f>
        <v>1</v>
      </c>
      <c r="H46" s="44">
        <f>IF(ISBLANK('Team Matches'!H57),0,1)</f>
        <v>0</v>
      </c>
      <c r="I46" s="44">
        <f>IF((SUM(G46:H46)&gt;SUM(D46:E46)),1,0)</f>
        <v>1</v>
      </c>
      <c r="J46" s="44">
        <f>IF((SUM(D46:E46)&gt;SUM(G46:H46)),1,0)</f>
        <v>0</v>
      </c>
      <c r="K46" s="49"/>
    </row>
    <row r="47" spans="1:11" ht="15" x14ac:dyDescent="0.2">
      <c r="A47" s="48"/>
      <c r="B47" s="44">
        <f>IF((SUM(D47:E47)&gt;SUM(G47:H47)),1,0)</f>
        <v>1</v>
      </c>
      <c r="C47" s="44">
        <f>IF((SUM(D47:E47)&lt;SUM(G47:H47)),1,0)</f>
        <v>0</v>
      </c>
      <c r="D47" s="44">
        <f>IF(ISBLANK('Team Matches'!D58),0,1)</f>
        <v>1</v>
      </c>
      <c r="E47" s="44">
        <f>IF(ISBLANK('Team Matches'!E58),0,1)</f>
        <v>1</v>
      </c>
      <c r="F47" s="44" t="str">
        <f>IF(AND((SUM(D47:E47)=SUM(G47:H47)),(SUM(D47:E47,G47:H47)&lt;&gt;0)),"X","")</f>
        <v/>
      </c>
      <c r="G47" s="44">
        <f>IF(ISBLANK('Team Matches'!G58),0,1)</f>
        <v>0</v>
      </c>
      <c r="H47" s="44">
        <f>IF(ISBLANK('Team Matches'!H58),0,1)</f>
        <v>0</v>
      </c>
      <c r="I47" s="44">
        <f>IF((SUM(G47:H47)&gt;SUM(D47:E47)),1,0)</f>
        <v>0</v>
      </c>
      <c r="J47" s="44">
        <f>IF((SUM(D47:E47)&gt;SUM(G47:H47)),1,0)</f>
        <v>1</v>
      </c>
      <c r="K47" s="49"/>
    </row>
    <row r="48" spans="1:11" ht="15" x14ac:dyDescent="0.2">
      <c r="A48" s="48"/>
      <c r="B48" s="44">
        <f>IF((SUM(D48:E48)&gt;SUM(G48:H48)),1,0)</f>
        <v>1</v>
      </c>
      <c r="C48" s="44">
        <f>IF((SUM(D48:E48)&lt;SUM(G48:H48)),1,0)</f>
        <v>0</v>
      </c>
      <c r="D48" s="44">
        <f>IF(ISBLANK('Team Matches'!D59),0,1)</f>
        <v>1</v>
      </c>
      <c r="E48" s="44">
        <f>IF(ISBLANK('Team Matches'!E59),0,1)</f>
        <v>1</v>
      </c>
      <c r="F48" s="44" t="str">
        <f>IF(AND((SUM(D48:E48)=SUM(G48:H48)),(SUM(D48:E48,G48:H48)&lt;&gt;0)),"X","")</f>
        <v/>
      </c>
      <c r="G48" s="44">
        <f>IF(ISBLANK('Team Matches'!G59),0,1)</f>
        <v>0</v>
      </c>
      <c r="H48" s="44">
        <f>IF(ISBLANK('Team Matches'!H59),0,1)</f>
        <v>0</v>
      </c>
      <c r="I48" s="44">
        <f>IF((SUM(G48:H48)&gt;SUM(D48:E48)),1,0)</f>
        <v>0</v>
      </c>
      <c r="J48" s="44">
        <f>IF((SUM(D48:E48)&gt;SUM(G48:H48)),1,0)</f>
        <v>1</v>
      </c>
      <c r="K48" s="49"/>
    </row>
    <row r="49" spans="1:11" ht="15" x14ac:dyDescent="0.25">
      <c r="A49" s="64" t="s">
        <v>306</v>
      </c>
      <c r="B49" s="44">
        <f>SUM(B44:B48)</f>
        <v>3</v>
      </c>
      <c r="C49" s="44">
        <f>SUM(C44:C48)</f>
        <v>1</v>
      </c>
      <c r="D49" s="44">
        <f>SUM(D44:D48)</f>
        <v>3</v>
      </c>
      <c r="E49" s="44">
        <f>SUM(E44:E48)</f>
        <v>3</v>
      </c>
      <c r="F49" s="92"/>
      <c r="G49" s="44">
        <f>SUM(G44:G48)</f>
        <v>1</v>
      </c>
      <c r="H49" s="44">
        <f>SUM(H44:H48)</f>
        <v>0</v>
      </c>
      <c r="I49" s="44">
        <f>SUM(I44:I48)</f>
        <v>1</v>
      </c>
      <c r="J49" s="44">
        <f>SUM(J44:J48)</f>
        <v>3</v>
      </c>
      <c r="K49" s="49"/>
    </row>
    <row r="50" spans="1:11" ht="14.25" customHeight="1" x14ac:dyDescent="0.2">
      <c r="A50" s="48"/>
      <c r="B50" s="92"/>
      <c r="C50" s="92"/>
      <c r="D50" s="92"/>
      <c r="E50" s="92"/>
      <c r="F50" s="92"/>
      <c r="G50" s="92"/>
      <c r="H50" s="92"/>
      <c r="I50" s="92"/>
      <c r="J50" s="92"/>
      <c r="K50" s="49"/>
    </row>
    <row r="51" spans="1:11" s="42" customFormat="1" ht="14.25" customHeight="1" x14ac:dyDescent="0.2">
      <c r="A51" s="48"/>
      <c r="B51" s="43" t="s">
        <v>307</v>
      </c>
      <c r="C51" s="34" t="s">
        <v>308</v>
      </c>
      <c r="D51" s="34" t="s">
        <v>309</v>
      </c>
      <c r="E51" s="34" t="s">
        <v>310</v>
      </c>
      <c r="F51" s="34" t="s">
        <v>311</v>
      </c>
      <c r="G51" s="34" t="s">
        <v>312</v>
      </c>
      <c r="H51" s="34" t="s">
        <v>313</v>
      </c>
      <c r="I51" s="34" t="s">
        <v>314</v>
      </c>
      <c r="J51" s="34" t="s">
        <v>315</v>
      </c>
      <c r="K51" s="50" t="s">
        <v>316</v>
      </c>
    </row>
    <row r="52" spans="1:11" s="42" customFormat="1" ht="14.25" customHeight="1" x14ac:dyDescent="0.2">
      <c r="A52" s="51" t="s">
        <v>320</v>
      </c>
      <c r="B52" s="53">
        <f>'Team Matches'!C63</f>
        <v>1</v>
      </c>
      <c r="C52" s="53">
        <f>'Team Matches Results Tally'!B49</f>
        <v>3</v>
      </c>
      <c r="D52" s="53">
        <f>SUM('Team Matches Results Tally'!D49:E49)</f>
        <v>6</v>
      </c>
      <c r="E52" s="53">
        <f>'Team Matches Results Tally'!C49</f>
        <v>1</v>
      </c>
      <c r="F52" s="65">
        <f>'Team Matches'!I63</f>
        <v>0</v>
      </c>
      <c r="G52" s="53">
        <f>'Team Matches Results Tally'!I49</f>
        <v>1</v>
      </c>
      <c r="H52" s="53">
        <f>SUM('Team Matches Results Tally'!G49:H49)</f>
        <v>1</v>
      </c>
      <c r="I52" s="53">
        <f>'Team Matches Results Tally'!J49</f>
        <v>3</v>
      </c>
      <c r="J52" s="52" t="str">
        <f>IF(AND(B52=1,F52&lt;&gt;1),'Team Matches'!B52,IF(AND(F52=1,B52&lt;&gt;1),'Team Matches'!G52,""))</f>
        <v>Butokuden</v>
      </c>
      <c r="K52" s="54" t="str">
        <f>IF(AND(B52=1,F52&lt;&gt;1),'Team Matches'!G52,IF(AND(F52=1,B52&lt;&gt;1),'Team Matches'!B52,""))</f>
        <v>Composite</v>
      </c>
    </row>
    <row r="53" spans="1:11" s="80" customFormat="1" ht="14.25" customHeight="1" x14ac:dyDescent="0.2">
      <c r="A53" s="34"/>
      <c r="B53" s="44"/>
      <c r="C53" s="44"/>
      <c r="D53" s="44"/>
      <c r="E53" s="44"/>
      <c r="F53" s="82"/>
      <c r="G53" s="44"/>
      <c r="H53" s="44"/>
      <c r="I53" s="44"/>
      <c r="J53" s="92"/>
      <c r="K53" s="92"/>
    </row>
    <row r="55" spans="1:11" ht="15" x14ac:dyDescent="0.25">
      <c r="A55" s="45" t="s">
        <v>196</v>
      </c>
      <c r="B55" s="46"/>
      <c r="C55" s="46"/>
      <c r="D55" s="46"/>
      <c r="E55" s="46"/>
      <c r="F55" s="46"/>
      <c r="G55" s="46"/>
      <c r="H55" s="46"/>
      <c r="I55" s="46"/>
      <c r="J55" s="46"/>
      <c r="K55" s="47"/>
    </row>
    <row r="56" spans="1:11" ht="15" x14ac:dyDescent="0.2">
      <c r="A56" s="48"/>
      <c r="B56" s="95" t="s">
        <v>303</v>
      </c>
      <c r="C56" s="95" t="s">
        <v>304</v>
      </c>
      <c r="D56" s="106" t="s">
        <v>305</v>
      </c>
      <c r="E56" s="107"/>
      <c r="F56" s="107"/>
      <c r="G56" s="107"/>
      <c r="H56" s="107"/>
      <c r="I56" s="95" t="s">
        <v>303</v>
      </c>
      <c r="J56" s="95" t="s">
        <v>304</v>
      </c>
      <c r="K56" s="49"/>
    </row>
    <row r="57" spans="1:11" ht="15" x14ac:dyDescent="0.2">
      <c r="A57" s="48"/>
      <c r="B57" s="44">
        <f>IF((SUM(D57:E57)&gt;SUM(G57:H57)),1,0)</f>
        <v>1</v>
      </c>
      <c r="C57" s="44">
        <f>IF((SUM(D57:E57)&lt;SUM(G57:H57)),1,0)</f>
        <v>0</v>
      </c>
      <c r="D57" s="44">
        <f>IF(ISBLANK('Team Matches'!D72),0,1)</f>
        <v>1</v>
      </c>
      <c r="E57" s="44">
        <f>IF(ISBLANK('Team Matches'!E72),0,1)</f>
        <v>1</v>
      </c>
      <c r="F57" s="44" t="str">
        <f>IF(AND((SUM(D57:E57)=SUM(G57:H57)),(SUM(D57:E57,G57:H57)&lt;&gt;0)),"X","")</f>
        <v/>
      </c>
      <c r="G57" s="44">
        <f>IF(ISBLANK('Team Matches'!G72),0,1)</f>
        <v>0</v>
      </c>
      <c r="H57" s="44">
        <f>IF(ISBLANK('Team Matches'!H72),0,1)</f>
        <v>0</v>
      </c>
      <c r="I57" s="44">
        <f>IF((SUM(G57:H57)&gt;SUM(D57:E57)),1,0)</f>
        <v>0</v>
      </c>
      <c r="J57" s="44">
        <f>IF((SUM(D57:E57)&gt;SUM(G57:H57)),1,0)</f>
        <v>1</v>
      </c>
      <c r="K57" s="49"/>
    </row>
    <row r="58" spans="1:11" ht="15" x14ac:dyDescent="0.2">
      <c r="A58" s="48"/>
      <c r="B58" s="44">
        <f>IF((SUM(D58:E58)&gt;SUM(G58:H58)),1,0)</f>
        <v>0</v>
      </c>
      <c r="C58" s="44">
        <f>IF((SUM(D58:E58)&lt;SUM(G58:H58)),1,0)</f>
        <v>0</v>
      </c>
      <c r="D58" s="44">
        <f>IF(ISBLANK('Team Matches'!D73),0,1)</f>
        <v>0</v>
      </c>
      <c r="E58" s="44">
        <f>IF(ISBLANK('Team Matches'!E73),0,1)</f>
        <v>0</v>
      </c>
      <c r="F58" s="44" t="str">
        <f>IF(AND((SUM(D58:E58)=SUM(G58:H58)),(SUM(D58:E58,G58:H58)&lt;&gt;0)),"X","")</f>
        <v/>
      </c>
      <c r="G58" s="44">
        <f>IF(ISBLANK('Team Matches'!G73),0,1)</f>
        <v>0</v>
      </c>
      <c r="H58" s="44">
        <f>IF(ISBLANK('Team Matches'!H73),0,1)</f>
        <v>0</v>
      </c>
      <c r="I58" s="44">
        <f>IF((SUM(G58:H58)&gt;SUM(D58:E58)),1,0)</f>
        <v>0</v>
      </c>
      <c r="J58" s="44">
        <f>IF((SUM(D58:E58)&gt;SUM(G58:H58)),1,0)</f>
        <v>0</v>
      </c>
      <c r="K58" s="49"/>
    </row>
    <row r="59" spans="1:11" ht="15" x14ac:dyDescent="0.2">
      <c r="A59" s="48"/>
      <c r="B59" s="44">
        <f>IF((SUM(D59:E59)&gt;SUM(G59:H59)),1,0)</f>
        <v>1</v>
      </c>
      <c r="C59" s="44">
        <f>IF((SUM(D59:E59)&lt;SUM(G59:H59)),1,0)</f>
        <v>0</v>
      </c>
      <c r="D59" s="44">
        <f>IF(ISBLANK('Team Matches'!D74),0,1)</f>
        <v>1</v>
      </c>
      <c r="E59" s="44">
        <f>IF(ISBLANK('Team Matches'!E74),0,1)</f>
        <v>1</v>
      </c>
      <c r="F59" s="44" t="str">
        <f>IF(AND((SUM(D59:E59)=SUM(G59:H59)),(SUM(D59:E59,G59:H59)&lt;&gt;0)),"X","")</f>
        <v/>
      </c>
      <c r="G59" s="44">
        <f>IF(ISBLANK('Team Matches'!G74),0,1)</f>
        <v>0</v>
      </c>
      <c r="H59" s="44">
        <f>IF(ISBLANK('Team Matches'!H74),0,1)</f>
        <v>0</v>
      </c>
      <c r="I59" s="44">
        <f>IF((SUM(G59:H59)&gt;SUM(D59:E59)),1,0)</f>
        <v>0</v>
      </c>
      <c r="J59" s="44">
        <f>IF((SUM(D59:E59)&gt;SUM(G59:H59)),1,0)</f>
        <v>1</v>
      </c>
      <c r="K59" s="49"/>
    </row>
    <row r="60" spans="1:11" ht="15" x14ac:dyDescent="0.2">
      <c r="A60" s="48"/>
      <c r="B60" s="44">
        <f>IF((SUM(D60:E60)&gt;SUM(G60:H60)),1,0)</f>
        <v>1</v>
      </c>
      <c r="C60" s="44">
        <f>IF((SUM(D60:E60)&lt;SUM(G60:H60)),1,0)</f>
        <v>0</v>
      </c>
      <c r="D60" s="44">
        <f>IF(ISBLANK('Team Matches'!D75),0,1)</f>
        <v>1</v>
      </c>
      <c r="E60" s="44">
        <f>IF(ISBLANK('Team Matches'!E75),0,1)</f>
        <v>1</v>
      </c>
      <c r="F60" s="44" t="str">
        <f>IF(AND((SUM(D60:E60)=SUM(G60:H60)),(SUM(D60:E60,G60:H60)&lt;&gt;0)),"X","")</f>
        <v/>
      </c>
      <c r="G60" s="44">
        <f>IF(ISBLANK('Team Matches'!G75),0,1)</f>
        <v>0</v>
      </c>
      <c r="H60" s="44">
        <f>IF(ISBLANK('Team Matches'!H75),0,1)</f>
        <v>0</v>
      </c>
      <c r="I60" s="44">
        <f>IF((SUM(G60:H60)&gt;SUM(D60:E60)),1,0)</f>
        <v>0</v>
      </c>
      <c r="J60" s="44">
        <f>IF((SUM(D60:E60)&gt;SUM(G60:H60)),1,0)</f>
        <v>1</v>
      </c>
      <c r="K60" s="49"/>
    </row>
    <row r="61" spans="1:11" ht="15" x14ac:dyDescent="0.2">
      <c r="A61" s="48"/>
      <c r="B61" s="44">
        <f>IF((SUM(D61:E61)&gt;SUM(G61:H61)),1,0)</f>
        <v>0</v>
      </c>
      <c r="C61" s="44">
        <f>IF((SUM(D61:E61)&lt;SUM(G61:H61)),1,0)</f>
        <v>1</v>
      </c>
      <c r="D61" s="44">
        <f>IF(ISBLANK('Team Matches'!D76),0,1)</f>
        <v>0</v>
      </c>
      <c r="E61" s="44">
        <f>IF(ISBLANK('Team Matches'!E76),0,1)</f>
        <v>0</v>
      </c>
      <c r="F61" s="44" t="str">
        <f>IF(AND((SUM(D61:E61)=SUM(G61:H61)),(SUM(D61:E61,G61:H61)&lt;&gt;0)),"X","")</f>
        <v/>
      </c>
      <c r="G61" s="44">
        <f>IF(ISBLANK('Team Matches'!G76),0,1)</f>
        <v>1</v>
      </c>
      <c r="H61" s="44">
        <f>IF(ISBLANK('Team Matches'!H76),0,1)</f>
        <v>1</v>
      </c>
      <c r="I61" s="44">
        <f>IF((SUM(G61:H61)&gt;SUM(D61:E61)),1,0)</f>
        <v>1</v>
      </c>
      <c r="J61" s="44">
        <f>IF((SUM(D61:E61)&gt;SUM(G61:H61)),1,0)</f>
        <v>0</v>
      </c>
      <c r="K61" s="49"/>
    </row>
    <row r="62" spans="1:11" ht="15" x14ac:dyDescent="0.25">
      <c r="A62" s="64" t="s">
        <v>306</v>
      </c>
      <c r="B62" s="44">
        <f>SUM(B57:B61)</f>
        <v>3</v>
      </c>
      <c r="C62" s="44">
        <f>SUM(C57:C61)</f>
        <v>1</v>
      </c>
      <c r="D62" s="44">
        <f>SUM(D57:D61)</f>
        <v>3</v>
      </c>
      <c r="E62" s="44">
        <f>SUM(E57:E61)</f>
        <v>3</v>
      </c>
      <c r="F62" s="92"/>
      <c r="G62" s="44">
        <f>SUM(G57:G61)</f>
        <v>1</v>
      </c>
      <c r="H62" s="44">
        <f>SUM(H57:H61)</f>
        <v>1</v>
      </c>
      <c r="I62" s="44">
        <f>SUM(I57:I61)</f>
        <v>1</v>
      </c>
      <c r="J62" s="44">
        <f>SUM(J57:J61)</f>
        <v>3</v>
      </c>
      <c r="K62" s="49"/>
    </row>
    <row r="63" spans="1:11" ht="14.25" customHeight="1" x14ac:dyDescent="0.2">
      <c r="A63" s="48"/>
      <c r="B63" s="92"/>
      <c r="C63" s="92"/>
      <c r="D63" s="92"/>
      <c r="E63" s="92"/>
      <c r="F63" s="92"/>
      <c r="G63" s="92"/>
      <c r="H63" s="92"/>
      <c r="I63" s="92"/>
      <c r="J63" s="92"/>
      <c r="K63" s="49"/>
    </row>
    <row r="64" spans="1:11" s="42" customFormat="1" ht="14.25" customHeight="1" x14ac:dyDescent="0.2">
      <c r="A64" s="48"/>
      <c r="B64" s="43" t="s">
        <v>307</v>
      </c>
      <c r="C64" s="34" t="s">
        <v>308</v>
      </c>
      <c r="D64" s="34" t="s">
        <v>309</v>
      </c>
      <c r="E64" s="34" t="s">
        <v>310</v>
      </c>
      <c r="F64" s="34" t="s">
        <v>311</v>
      </c>
      <c r="G64" s="34" t="s">
        <v>312</v>
      </c>
      <c r="H64" s="34" t="s">
        <v>313</v>
      </c>
      <c r="I64" s="34" t="s">
        <v>314</v>
      </c>
      <c r="J64" s="34" t="s">
        <v>315</v>
      </c>
      <c r="K64" s="50" t="s">
        <v>316</v>
      </c>
    </row>
    <row r="65" spans="1:11" s="42" customFormat="1" ht="14.25" customHeight="1" x14ac:dyDescent="0.2">
      <c r="A65" s="51" t="s">
        <v>321</v>
      </c>
      <c r="B65" s="52">
        <f>'Team Matches'!C80</f>
        <v>1</v>
      </c>
      <c r="C65" s="53">
        <f>'Team Matches Results Tally'!B62</f>
        <v>3</v>
      </c>
      <c r="D65" s="53">
        <f>SUM('Team Matches Results Tally'!D62:E62)</f>
        <v>6</v>
      </c>
      <c r="E65" s="53">
        <f>'Team Matches Results Tally'!C62</f>
        <v>1</v>
      </c>
      <c r="F65" s="52">
        <f>'Team Matches'!I80</f>
        <v>0</v>
      </c>
      <c r="G65" s="53">
        <f>'Team Matches Results Tally'!I62</f>
        <v>1</v>
      </c>
      <c r="H65" s="53">
        <f>SUM('Team Matches Results Tally'!G62:H62)</f>
        <v>2</v>
      </c>
      <c r="I65" s="53">
        <f>'Team Matches Results Tally'!J62</f>
        <v>3</v>
      </c>
      <c r="J65" s="52" t="str">
        <f>IF(AND(B65=1,F65&lt;&gt;1),'Team Matches'!B69,IF(AND(F65=1,B65&lt;&gt;1),'Team Matches'!G69,""))</f>
        <v>SEUSKF</v>
      </c>
      <c r="K65" s="54" t="str">
        <f>IF(AND(B65=1,F65&lt;&gt;1),'Team Matches'!G69,IF(AND(F65=1,B65&lt;&gt;1),'Team Matches'!B69,""))</f>
        <v>STV</v>
      </c>
    </row>
    <row r="66" spans="1:11" s="80" customFormat="1" ht="14.25" customHeight="1" x14ac:dyDescent="0.2">
      <c r="A66" s="34"/>
      <c r="B66" s="92"/>
      <c r="C66" s="44"/>
      <c r="D66" s="44"/>
      <c r="E66" s="44"/>
      <c r="F66" s="92"/>
      <c r="G66" s="44"/>
      <c r="H66" s="44"/>
      <c r="I66" s="44"/>
      <c r="J66" s="92"/>
      <c r="K66" s="92"/>
    </row>
    <row r="68" spans="1:11" ht="15" x14ac:dyDescent="0.25">
      <c r="A68" s="45" t="s">
        <v>197</v>
      </c>
      <c r="B68" s="46"/>
      <c r="C68" s="46"/>
      <c r="D68" s="46"/>
      <c r="E68" s="46"/>
      <c r="F68" s="46"/>
      <c r="G68" s="46"/>
      <c r="H68" s="46"/>
      <c r="I68" s="46"/>
      <c r="J68" s="46"/>
      <c r="K68" s="47"/>
    </row>
    <row r="69" spans="1:11" ht="15" x14ac:dyDescent="0.2">
      <c r="A69" s="48"/>
      <c r="B69" s="95" t="s">
        <v>303</v>
      </c>
      <c r="C69" s="95" t="s">
        <v>304</v>
      </c>
      <c r="D69" s="106" t="s">
        <v>305</v>
      </c>
      <c r="E69" s="107"/>
      <c r="F69" s="107"/>
      <c r="G69" s="107"/>
      <c r="H69" s="107"/>
      <c r="I69" s="95" t="s">
        <v>303</v>
      </c>
      <c r="J69" s="95" t="s">
        <v>304</v>
      </c>
      <c r="K69" s="49"/>
    </row>
    <row r="70" spans="1:11" ht="15" x14ac:dyDescent="0.2">
      <c r="A70" s="48"/>
      <c r="B70" s="44">
        <f>IF((SUM(D70:E70)&gt;SUM(G70:H70)),1,0)</f>
        <v>1</v>
      </c>
      <c r="C70" s="44">
        <f>IF((SUM(D70:E70)&lt;SUM(G70:H70)),1,0)</f>
        <v>0</v>
      </c>
      <c r="D70" s="44">
        <f>IF(ISBLANK('Team Matches'!D89),0,1)</f>
        <v>1</v>
      </c>
      <c r="E70" s="44">
        <f>IF(ISBLANK('Team Matches'!E89),0,1)</f>
        <v>1</v>
      </c>
      <c r="F70" s="44" t="str">
        <f>IF(AND((SUM(D70:E70)=SUM(G70:H70)),(SUM(D70:E70,G70:H70)&lt;&gt;0)),"X","")</f>
        <v/>
      </c>
      <c r="G70" s="44">
        <f>IF(ISBLANK('Team Matches'!G89),0,1)</f>
        <v>0</v>
      </c>
      <c r="H70" s="44">
        <f>IF(ISBLANK('Team Matches'!H89),0,1)</f>
        <v>0</v>
      </c>
      <c r="I70" s="44">
        <f>IF((SUM(G70:H70)&gt;SUM(D70:E70)),1,0)</f>
        <v>0</v>
      </c>
      <c r="J70" s="44">
        <f>IF((SUM(D70:E70)&gt;SUM(G70:H70)),1,0)</f>
        <v>1</v>
      </c>
      <c r="K70" s="49"/>
    </row>
    <row r="71" spans="1:11" ht="15" x14ac:dyDescent="0.2">
      <c r="A71" s="48"/>
      <c r="B71" s="44">
        <f>IF((SUM(D71:E71)&gt;SUM(G71:H71)),1,0)</f>
        <v>1</v>
      </c>
      <c r="C71" s="44">
        <f>IF((SUM(D71:E71)&lt;SUM(G71:H71)),1,0)</f>
        <v>0</v>
      </c>
      <c r="D71" s="44">
        <f>IF(ISBLANK('Team Matches'!D90),0,1)</f>
        <v>1</v>
      </c>
      <c r="E71" s="44">
        <f>IF(ISBLANK('Team Matches'!E90),0,1)</f>
        <v>1</v>
      </c>
      <c r="F71" s="44" t="str">
        <f>IF(AND((SUM(D71:E71)=SUM(G71:H71)),(SUM(D71:E71,G71:H71)&lt;&gt;0)),"X","")</f>
        <v/>
      </c>
      <c r="G71" s="44">
        <f>IF(ISBLANK('Team Matches'!G90),0,1)</f>
        <v>0</v>
      </c>
      <c r="H71" s="44">
        <f>IF(ISBLANK('Team Matches'!H90),0,1)</f>
        <v>0</v>
      </c>
      <c r="I71" s="44">
        <f>IF((SUM(G71:H71)&gt;SUM(D71:E71)),1,0)</f>
        <v>0</v>
      </c>
      <c r="J71" s="44">
        <f>IF((SUM(D71:E71)&gt;SUM(G71:H71)),1,0)</f>
        <v>1</v>
      </c>
      <c r="K71" s="49"/>
    </row>
    <row r="72" spans="1:11" ht="15" x14ac:dyDescent="0.2">
      <c r="A72" s="48"/>
      <c r="B72" s="44">
        <f>IF((SUM(D72:E72)&gt;SUM(G72:H72)),1,0)</f>
        <v>0</v>
      </c>
      <c r="C72" s="44">
        <f>IF((SUM(D72:E72)&lt;SUM(G72:H72)),1,0)</f>
        <v>0</v>
      </c>
      <c r="D72" s="44">
        <f>IF(ISBLANK('Team Matches'!D91),0,1)</f>
        <v>0</v>
      </c>
      <c r="E72" s="44">
        <f>IF(ISBLANK('Team Matches'!E91),0,1)</f>
        <v>0</v>
      </c>
      <c r="F72" s="44" t="str">
        <f>IF(AND((SUM(D72:E72)=SUM(G72:H72)),(SUM(D72:E72,G72:H72)&lt;&gt;0)),"X","")</f>
        <v/>
      </c>
      <c r="G72" s="44">
        <f>IF(ISBLANK('Team Matches'!G91),0,1)</f>
        <v>0</v>
      </c>
      <c r="H72" s="44">
        <f>IF(ISBLANK('Team Matches'!H91),0,1)</f>
        <v>0</v>
      </c>
      <c r="I72" s="44">
        <f>IF((SUM(G72:H72)&gt;SUM(D72:E72)),1,0)</f>
        <v>0</v>
      </c>
      <c r="J72" s="44">
        <f>IF((SUM(D72:E72)&gt;SUM(G72:H72)),1,0)</f>
        <v>0</v>
      </c>
      <c r="K72" s="49"/>
    </row>
    <row r="73" spans="1:11" ht="15" x14ac:dyDescent="0.2">
      <c r="A73" s="48"/>
      <c r="B73" s="44">
        <f>IF((SUM(D73:E73)&gt;SUM(G73:H73)),1,0)</f>
        <v>0</v>
      </c>
      <c r="C73" s="44">
        <f>IF((SUM(D73:E73)&lt;SUM(G73:H73)),1,0)</f>
        <v>0</v>
      </c>
      <c r="D73" s="44">
        <f>IF(ISBLANK('Team Matches'!D92),0,1)</f>
        <v>0</v>
      </c>
      <c r="E73" s="44">
        <f>IF(ISBLANK('Team Matches'!E92),0,1)</f>
        <v>0</v>
      </c>
      <c r="F73" s="44" t="str">
        <f>IF(AND((SUM(D73:E73)=SUM(G73:H73)),(SUM(D73:E73,G73:H73)&lt;&gt;0)),"X","")</f>
        <v/>
      </c>
      <c r="G73" s="44">
        <f>IF(ISBLANK('Team Matches'!G92),0,1)</f>
        <v>0</v>
      </c>
      <c r="H73" s="44">
        <f>IF(ISBLANK('Team Matches'!H92),0,1)</f>
        <v>0</v>
      </c>
      <c r="I73" s="44">
        <f>IF((SUM(G73:H73)&gt;SUM(D73:E73)),1,0)</f>
        <v>0</v>
      </c>
      <c r="J73" s="44">
        <f>IF((SUM(D73:E73)&gt;SUM(G73:H73)),1,0)</f>
        <v>0</v>
      </c>
      <c r="K73" s="49"/>
    </row>
    <row r="74" spans="1:11" ht="15" x14ac:dyDescent="0.2">
      <c r="A74" s="48"/>
      <c r="B74" s="44">
        <f>IF((SUM(D74:E74)&gt;SUM(G74:H74)),1,0)</f>
        <v>0</v>
      </c>
      <c r="C74" s="44">
        <f>IF((SUM(D74:E74)&lt;SUM(G74:H74)),1,0)</f>
        <v>1</v>
      </c>
      <c r="D74" s="44">
        <f>IF(ISBLANK('Team Matches'!D93),0,1)</f>
        <v>0</v>
      </c>
      <c r="E74" s="44">
        <f>IF(ISBLANK('Team Matches'!E93),0,1)</f>
        <v>0</v>
      </c>
      <c r="F74" s="44" t="str">
        <f>IF(AND((SUM(D74:E74)=SUM(G74:H74)),(SUM(D74:E74,G74:H74)&lt;&gt;0)),"X","")</f>
        <v/>
      </c>
      <c r="G74" s="44">
        <f>IF(ISBLANK('Team Matches'!G93),0,1)</f>
        <v>1</v>
      </c>
      <c r="H74" s="44">
        <f>IF(ISBLANK('Team Matches'!H93),0,1)</f>
        <v>1</v>
      </c>
      <c r="I74" s="44">
        <f>IF((SUM(G74:H74)&gt;SUM(D74:E74)),1,0)</f>
        <v>1</v>
      </c>
      <c r="J74" s="44">
        <f>IF((SUM(D74:E74)&gt;SUM(G74:H74)),1,0)</f>
        <v>0</v>
      </c>
      <c r="K74" s="49"/>
    </row>
    <row r="75" spans="1:11" ht="15" x14ac:dyDescent="0.25">
      <c r="A75" s="64" t="s">
        <v>306</v>
      </c>
      <c r="B75" s="44">
        <f>SUM(B70:B74)</f>
        <v>2</v>
      </c>
      <c r="C75" s="44">
        <f>SUM(C70:C74)</f>
        <v>1</v>
      </c>
      <c r="D75" s="44">
        <f>SUM(D70:D74)</f>
        <v>2</v>
      </c>
      <c r="E75" s="44">
        <f>SUM(E70:E74)</f>
        <v>2</v>
      </c>
      <c r="F75" s="92"/>
      <c r="G75" s="44">
        <f>SUM(G70:G74)</f>
        <v>1</v>
      </c>
      <c r="H75" s="44">
        <f>SUM(H70:H74)</f>
        <v>1</v>
      </c>
      <c r="I75" s="44">
        <f>SUM(I70:I74)</f>
        <v>1</v>
      </c>
      <c r="J75" s="44">
        <f>SUM(J70:J74)</f>
        <v>2</v>
      </c>
      <c r="K75" s="49"/>
    </row>
    <row r="76" spans="1:11" ht="14.25" customHeight="1" x14ac:dyDescent="0.2">
      <c r="A76" s="48"/>
      <c r="B76" s="92"/>
      <c r="C76" s="92"/>
      <c r="D76" s="92"/>
      <c r="E76" s="92"/>
      <c r="F76" s="92"/>
      <c r="G76" s="92"/>
      <c r="H76" s="92"/>
      <c r="I76" s="92"/>
      <c r="J76" s="92"/>
      <c r="K76" s="49"/>
    </row>
    <row r="77" spans="1:11" s="42" customFormat="1" ht="14.25" customHeight="1" x14ac:dyDescent="0.2">
      <c r="A77" s="48"/>
      <c r="B77" s="43" t="s">
        <v>307</v>
      </c>
      <c r="C77" s="34" t="s">
        <v>308</v>
      </c>
      <c r="D77" s="34" t="s">
        <v>309</v>
      </c>
      <c r="E77" s="34" t="s">
        <v>310</v>
      </c>
      <c r="F77" s="34" t="s">
        <v>311</v>
      </c>
      <c r="G77" s="34" t="s">
        <v>312</v>
      </c>
      <c r="H77" s="34" t="s">
        <v>313</v>
      </c>
      <c r="I77" s="34" t="s">
        <v>314</v>
      </c>
      <c r="J77" s="34" t="s">
        <v>315</v>
      </c>
      <c r="K77" s="50" t="s">
        <v>316</v>
      </c>
    </row>
    <row r="78" spans="1:11" s="42" customFormat="1" ht="14.25" customHeight="1" x14ac:dyDescent="0.2">
      <c r="A78" s="51" t="s">
        <v>322</v>
      </c>
      <c r="B78" s="53">
        <f>'Team Matches'!C97</f>
        <v>1</v>
      </c>
      <c r="C78" s="53">
        <f>'Team Matches Results Tally'!B75</f>
        <v>2</v>
      </c>
      <c r="D78" s="53">
        <f>SUM('Team Matches Results Tally'!D75:E75)</f>
        <v>4</v>
      </c>
      <c r="E78" s="53">
        <f>'Team Matches Results Tally'!C75</f>
        <v>1</v>
      </c>
      <c r="F78" s="65">
        <f>'Team Matches'!I97</f>
        <v>0</v>
      </c>
      <c r="G78" s="53">
        <f>'Team Matches Results Tally'!I75</f>
        <v>1</v>
      </c>
      <c r="H78" s="53">
        <f>SUM('Team Matches Results Tally'!G75:H75)</f>
        <v>2</v>
      </c>
      <c r="I78" s="53">
        <f>'Team Matches Results Tally'!J75</f>
        <v>2</v>
      </c>
      <c r="J78" s="52" t="str">
        <f>IF(AND(B78=1,F78&lt;&gt;1),'Team Matches'!B86,IF(AND(F78=1,B78&lt;&gt;1),'Team Matches'!G86,""))</f>
        <v>PNKF-2</v>
      </c>
      <c r="K78" s="54" t="str">
        <f>IF(AND(B78=1,F78&lt;&gt;1),'Team Matches'!G86,IF(AND(F78=1,B78&lt;&gt;1),'Team Matches'!B86,""))</f>
        <v>STV</v>
      </c>
    </row>
    <row r="79" spans="1:11" s="80" customFormat="1" ht="14.25" customHeight="1" x14ac:dyDescent="0.2">
      <c r="A79" s="34"/>
      <c r="B79" s="44"/>
      <c r="C79" s="44"/>
      <c r="D79" s="44"/>
      <c r="E79" s="44"/>
      <c r="F79" s="82"/>
      <c r="G79" s="44"/>
      <c r="H79" s="44"/>
      <c r="I79" s="44"/>
      <c r="J79" s="92"/>
      <c r="K79" s="92"/>
    </row>
    <row r="81" spans="1:11" ht="15" x14ac:dyDescent="0.25">
      <c r="A81" s="45" t="s">
        <v>200</v>
      </c>
      <c r="B81" s="46"/>
      <c r="C81" s="46"/>
      <c r="D81" s="46"/>
      <c r="E81" s="46"/>
      <c r="F81" s="46"/>
      <c r="G81" s="46"/>
      <c r="H81" s="46"/>
      <c r="I81" s="46"/>
      <c r="J81" s="46"/>
      <c r="K81" s="47"/>
    </row>
    <row r="82" spans="1:11" ht="15" x14ac:dyDescent="0.2">
      <c r="A82" s="48"/>
      <c r="B82" s="95" t="s">
        <v>303</v>
      </c>
      <c r="C82" s="95" t="s">
        <v>304</v>
      </c>
      <c r="D82" s="106" t="s">
        <v>305</v>
      </c>
      <c r="E82" s="107"/>
      <c r="F82" s="107"/>
      <c r="G82" s="107"/>
      <c r="H82" s="107"/>
      <c r="I82" s="95" t="s">
        <v>303</v>
      </c>
      <c r="J82" s="95" t="s">
        <v>304</v>
      </c>
      <c r="K82" s="49"/>
    </row>
    <row r="83" spans="1:11" ht="15" x14ac:dyDescent="0.2">
      <c r="A83" s="48"/>
      <c r="B83" s="44">
        <f>IF((SUM(D83:E83)&gt;SUM(G83:H83)),1,0)</f>
        <v>0</v>
      </c>
      <c r="C83" s="44">
        <f>IF((SUM(D83:E83)&lt;SUM(G83:H83)),1,0)</f>
        <v>0</v>
      </c>
      <c r="D83" s="44">
        <f>IF(ISBLANK('Team Matches'!D106),0,1)</f>
        <v>0</v>
      </c>
      <c r="E83" s="44">
        <f>IF(ISBLANK('Team Matches'!E106),0,1)</f>
        <v>0</v>
      </c>
      <c r="F83" s="44" t="str">
        <f>IF(AND((SUM(D83:E83)=SUM(G83:H83)),(SUM(D83:E83,G83:H83)&lt;&gt;0)),"X","")</f>
        <v/>
      </c>
      <c r="G83" s="44">
        <f>IF(ISBLANK('Team Matches'!G106),0,1)</f>
        <v>0</v>
      </c>
      <c r="H83" s="44">
        <f>IF(ISBLANK('Team Matches'!H106),0,1)</f>
        <v>0</v>
      </c>
      <c r="I83" s="44">
        <f>IF((SUM(G83:H83)&gt;SUM(D83:E83)),1,0)</f>
        <v>0</v>
      </c>
      <c r="J83" s="44">
        <f>IF((SUM(D83:E83)&gt;SUM(G83:H83)),1,0)</f>
        <v>0</v>
      </c>
      <c r="K83" s="49"/>
    </row>
    <row r="84" spans="1:11" ht="15" x14ac:dyDescent="0.2">
      <c r="A84" s="48"/>
      <c r="B84" s="44">
        <f>IF((SUM(D84:E84)&gt;SUM(G84:H84)),1,0)</f>
        <v>0</v>
      </c>
      <c r="C84" s="44">
        <f>IF((SUM(D84:E84)&lt;SUM(G84:H84)),1,0)</f>
        <v>0</v>
      </c>
      <c r="D84" s="44">
        <f>IF(ISBLANK('Team Matches'!D107),0,1)</f>
        <v>0</v>
      </c>
      <c r="E84" s="44">
        <f>IF(ISBLANK('Team Matches'!E107),0,1)</f>
        <v>0</v>
      </c>
      <c r="F84" s="44" t="str">
        <f>IF(AND((SUM(D84:E84)=SUM(G84:H84)),(SUM(D84:E84,G84:H84)&lt;&gt;0)),"X","")</f>
        <v/>
      </c>
      <c r="G84" s="44">
        <f>IF(ISBLANK('Team Matches'!G107),0,1)</f>
        <v>0</v>
      </c>
      <c r="H84" s="44">
        <f>IF(ISBLANK('Team Matches'!H107),0,1)</f>
        <v>0</v>
      </c>
      <c r="I84" s="44">
        <f>IF((SUM(G84:H84)&gt;SUM(D84:E84)),1,0)</f>
        <v>0</v>
      </c>
      <c r="J84" s="44">
        <f>IF((SUM(D84:E84)&gt;SUM(G84:H84)),1,0)</f>
        <v>0</v>
      </c>
      <c r="K84" s="49"/>
    </row>
    <row r="85" spans="1:11" ht="15" x14ac:dyDescent="0.2">
      <c r="A85" s="48"/>
      <c r="B85" s="44">
        <f>IF((SUM(D85:E85)&gt;SUM(G85:H85)),1,0)</f>
        <v>0</v>
      </c>
      <c r="C85" s="44">
        <f>IF((SUM(D85:E85)&lt;SUM(G85:H85)),1,0)</f>
        <v>0</v>
      </c>
      <c r="D85" s="44">
        <f>IF(ISBLANK('Team Matches'!D108),0,1)</f>
        <v>0</v>
      </c>
      <c r="E85" s="44">
        <f>IF(ISBLANK('Team Matches'!E108),0,1)</f>
        <v>0</v>
      </c>
      <c r="F85" s="44" t="str">
        <f>IF(AND((SUM(D85:E85)=SUM(G85:H85)),(SUM(D85:E85,G85:H85)&lt;&gt;0)),"X","")</f>
        <v/>
      </c>
      <c r="G85" s="44">
        <f>IF(ISBLANK('Team Matches'!G108),0,1)</f>
        <v>0</v>
      </c>
      <c r="H85" s="44">
        <f>IF(ISBLANK('Team Matches'!H108),0,1)</f>
        <v>0</v>
      </c>
      <c r="I85" s="44">
        <f>IF((SUM(G85:H85)&gt;SUM(D85:E85)),1,0)</f>
        <v>0</v>
      </c>
      <c r="J85" s="44">
        <f>IF((SUM(D85:E85)&gt;SUM(G85:H85)),1,0)</f>
        <v>0</v>
      </c>
      <c r="K85" s="49"/>
    </row>
    <row r="86" spans="1:11" ht="15" x14ac:dyDescent="0.2">
      <c r="A86" s="48"/>
      <c r="B86" s="44">
        <f>IF((SUM(D86:E86)&gt;SUM(G86:H86)),1,0)</f>
        <v>0</v>
      </c>
      <c r="C86" s="44">
        <f>IF((SUM(D86:E86)&lt;SUM(G86:H86)),1,0)</f>
        <v>1</v>
      </c>
      <c r="D86" s="44">
        <f>IF(ISBLANK('Team Matches'!D109),0,1)</f>
        <v>0</v>
      </c>
      <c r="E86" s="44">
        <f>IF(ISBLANK('Team Matches'!E109),0,1)</f>
        <v>0</v>
      </c>
      <c r="F86" s="44" t="str">
        <f>IF(AND((SUM(D86:E86)=SUM(G86:H86)),(SUM(D86:E86,G86:H86)&lt;&gt;0)),"X","")</f>
        <v/>
      </c>
      <c r="G86" s="44">
        <f>IF(ISBLANK('Team Matches'!G109),0,1)</f>
        <v>1</v>
      </c>
      <c r="H86" s="44">
        <f>IF(ISBLANK('Team Matches'!H109),0,1)</f>
        <v>0</v>
      </c>
      <c r="I86" s="44">
        <f>IF((SUM(G86:H86)&gt;SUM(D86:E86)),1,0)</f>
        <v>1</v>
      </c>
      <c r="J86" s="44">
        <f>IF((SUM(D86:E86)&gt;SUM(G86:H86)),1,0)</f>
        <v>0</v>
      </c>
      <c r="K86" s="49"/>
    </row>
    <row r="87" spans="1:11" ht="15" x14ac:dyDescent="0.2">
      <c r="A87" s="48"/>
      <c r="B87" s="44">
        <f>IF((SUM(D87:E87)&gt;SUM(G87:H87)),1,0)</f>
        <v>0</v>
      </c>
      <c r="C87" s="44">
        <f>IF((SUM(D87:E87)&lt;SUM(G87:H87)),1,0)</f>
        <v>1</v>
      </c>
      <c r="D87" s="44">
        <f>IF(ISBLANK('Team Matches'!D110),0,1)</f>
        <v>0</v>
      </c>
      <c r="E87" s="44">
        <f>IF(ISBLANK('Team Matches'!E110),0,1)</f>
        <v>0</v>
      </c>
      <c r="F87" s="44" t="str">
        <f>IF(AND((SUM(D87:E87)=SUM(G87:H87)),(SUM(D87:E87,G87:H87)&lt;&gt;0)),"X","")</f>
        <v/>
      </c>
      <c r="G87" s="44">
        <f>IF(ISBLANK('Team Matches'!G110),0,1)</f>
        <v>1</v>
      </c>
      <c r="H87" s="44">
        <f>IF(ISBLANK('Team Matches'!H110),0,1)</f>
        <v>1</v>
      </c>
      <c r="I87" s="44">
        <f>IF((SUM(G87:H87)&gt;SUM(D87:E87)),1,0)</f>
        <v>1</v>
      </c>
      <c r="J87" s="44">
        <f>IF((SUM(D87:E87)&gt;SUM(G87:H87)),1,0)</f>
        <v>0</v>
      </c>
      <c r="K87" s="49"/>
    </row>
    <row r="88" spans="1:11" ht="15" x14ac:dyDescent="0.25">
      <c r="A88" s="64" t="s">
        <v>306</v>
      </c>
      <c r="B88" s="44">
        <f>SUM(B83:B87)</f>
        <v>0</v>
      </c>
      <c r="C88" s="44">
        <f>SUM(C83:C87)</f>
        <v>2</v>
      </c>
      <c r="D88" s="44">
        <f>SUM(D83:D87)</f>
        <v>0</v>
      </c>
      <c r="E88" s="44">
        <f>SUM(E83:E87)</f>
        <v>0</v>
      </c>
      <c r="F88" s="92"/>
      <c r="G88" s="44">
        <f>SUM(G83:G87)</f>
        <v>2</v>
      </c>
      <c r="H88" s="44">
        <f>SUM(H83:H87)</f>
        <v>1</v>
      </c>
      <c r="I88" s="44">
        <f>SUM(I83:I87)</f>
        <v>2</v>
      </c>
      <c r="J88" s="44">
        <f>SUM(J83:J87)</f>
        <v>0</v>
      </c>
      <c r="K88" s="49"/>
    </row>
    <row r="89" spans="1:11" ht="14.25" customHeight="1" x14ac:dyDescent="0.2">
      <c r="A89" s="48"/>
      <c r="B89" s="92"/>
      <c r="C89" s="92"/>
      <c r="D89" s="92"/>
      <c r="E89" s="92"/>
      <c r="F89" s="92"/>
      <c r="G89" s="92"/>
      <c r="H89" s="92"/>
      <c r="I89" s="92"/>
      <c r="J89" s="92"/>
      <c r="K89" s="49"/>
    </row>
    <row r="90" spans="1:11" s="42" customFormat="1" ht="14.25" customHeight="1" x14ac:dyDescent="0.2">
      <c r="A90" s="48"/>
      <c r="B90" s="43" t="s">
        <v>307</v>
      </c>
      <c r="C90" s="34" t="s">
        <v>308</v>
      </c>
      <c r="D90" s="34" t="s">
        <v>309</v>
      </c>
      <c r="E90" s="34" t="s">
        <v>310</v>
      </c>
      <c r="F90" s="34" t="s">
        <v>311</v>
      </c>
      <c r="G90" s="34" t="s">
        <v>312</v>
      </c>
      <c r="H90" s="34" t="s">
        <v>313</v>
      </c>
      <c r="I90" s="34" t="s">
        <v>314</v>
      </c>
      <c r="J90" s="34" t="s">
        <v>315</v>
      </c>
      <c r="K90" s="50" t="s">
        <v>316</v>
      </c>
    </row>
    <row r="91" spans="1:11" s="42" customFormat="1" ht="14.25" customHeight="1" x14ac:dyDescent="0.2">
      <c r="A91" s="51" t="s">
        <v>323</v>
      </c>
      <c r="B91" s="52">
        <f>'Team Matches'!C114</f>
        <v>0</v>
      </c>
      <c r="C91" s="53">
        <f>'Team Matches Results Tally'!B88</f>
        <v>0</v>
      </c>
      <c r="D91" s="53">
        <f>SUM('Team Matches Results Tally'!D88:E88)</f>
        <v>0</v>
      </c>
      <c r="E91" s="53">
        <f>'Team Matches Results Tally'!C88</f>
        <v>2</v>
      </c>
      <c r="F91" s="52">
        <f>'Team Matches'!I114</f>
        <v>1</v>
      </c>
      <c r="G91" s="53">
        <f>'Team Matches Results Tally'!I88</f>
        <v>2</v>
      </c>
      <c r="H91" s="53">
        <f>SUM('Team Matches Results Tally'!G88:H88)</f>
        <v>3</v>
      </c>
      <c r="I91" s="53">
        <f>'Team Matches Results Tally'!J88</f>
        <v>0</v>
      </c>
      <c r="J91" s="52" t="str">
        <f>IF(AND(B91=1,F91&lt;&gt;1),'Team Matches'!B103,IF(AND(F91=1,B91&lt;&gt;1),'Team Matches'!G103,""))</f>
        <v>Mexico</v>
      </c>
      <c r="K91" s="54" t="str">
        <f>IF(AND(B91=1,F91&lt;&gt;1),'Team Matches'!G103,IF(AND(F91=1,B91&lt;&gt;1),'Team Matches'!B103,""))</f>
        <v>PNKF-2</v>
      </c>
    </row>
    <row r="92" spans="1:11" s="80" customFormat="1" ht="14.25" customHeight="1" x14ac:dyDescent="0.2">
      <c r="A92" s="34"/>
      <c r="B92" s="92"/>
      <c r="C92" s="44"/>
      <c r="D92" s="44"/>
      <c r="E92" s="44"/>
      <c r="F92" s="92"/>
      <c r="G92" s="44"/>
      <c r="H92" s="44"/>
      <c r="I92" s="44"/>
      <c r="J92" s="92"/>
      <c r="K92" s="92"/>
    </row>
    <row r="94" spans="1:11" ht="14.25" customHeight="1" x14ac:dyDescent="0.25">
      <c r="A94" s="45" t="s">
        <v>202</v>
      </c>
      <c r="B94" s="46"/>
      <c r="C94" s="46"/>
      <c r="D94" s="46"/>
      <c r="E94" s="46"/>
      <c r="F94" s="46"/>
      <c r="G94" s="46"/>
      <c r="H94" s="46"/>
      <c r="I94" s="46"/>
      <c r="J94" s="46"/>
      <c r="K94" s="47"/>
    </row>
    <row r="95" spans="1:11" ht="14.25" customHeight="1" x14ac:dyDescent="0.2">
      <c r="A95" s="48"/>
      <c r="B95" s="95" t="s">
        <v>303</v>
      </c>
      <c r="C95" s="95" t="s">
        <v>304</v>
      </c>
      <c r="D95" s="106" t="s">
        <v>305</v>
      </c>
      <c r="E95" s="107"/>
      <c r="F95" s="107"/>
      <c r="G95" s="107"/>
      <c r="H95" s="107"/>
      <c r="I95" s="95" t="s">
        <v>303</v>
      </c>
      <c r="J95" s="95" t="s">
        <v>304</v>
      </c>
      <c r="K95" s="49"/>
    </row>
    <row r="96" spans="1:11" ht="14.25" customHeight="1" x14ac:dyDescent="0.2">
      <c r="A96" s="48"/>
      <c r="B96" s="44">
        <f>IF((SUM(D96:E96)&gt;SUM(G96:H96)),1,0)</f>
        <v>0</v>
      </c>
      <c r="C96" s="44">
        <f>IF((SUM(D96:E96)&lt;SUM(G96:H96)),1,0)</f>
        <v>1</v>
      </c>
      <c r="D96" s="44">
        <f>IF(ISBLANK('Team Matches'!D123),0,1)</f>
        <v>0</v>
      </c>
      <c r="E96" s="44">
        <f>IF(ISBLANK('Team Matches'!E123),0,1)</f>
        <v>0</v>
      </c>
      <c r="F96" s="44" t="str">
        <f>IF(AND((SUM(D96:E96)=SUM(G96:H96)),(SUM(D96:E96,G96:H96)&lt;&gt;0)),"X","")</f>
        <v/>
      </c>
      <c r="G96" s="44">
        <f>IF(ISBLANK('Team Matches'!G123),0,1)</f>
        <v>1</v>
      </c>
      <c r="H96" s="44">
        <f>IF(ISBLANK('Team Matches'!H123),0,1)</f>
        <v>0</v>
      </c>
      <c r="I96" s="44">
        <f>IF((SUM(G96:H96)&gt;SUM(D96:E96)),1,0)</f>
        <v>1</v>
      </c>
      <c r="J96" s="44">
        <f>IF((SUM(D96:E96)&gt;SUM(G96:H96)),1,0)</f>
        <v>0</v>
      </c>
      <c r="K96" s="49"/>
    </row>
    <row r="97" spans="1:11" ht="14.25" customHeight="1" x14ac:dyDescent="0.2">
      <c r="A97" s="48"/>
      <c r="B97" s="44">
        <f>IF((SUM(D97:E97)&gt;SUM(G97:H97)),1,0)</f>
        <v>1</v>
      </c>
      <c r="C97" s="44">
        <f>IF((SUM(D97:E97)&lt;SUM(G97:H97)),1,0)</f>
        <v>0</v>
      </c>
      <c r="D97" s="44">
        <f>IF(ISBLANK('Team Matches'!D124),0,1)</f>
        <v>1</v>
      </c>
      <c r="E97" s="44">
        <f>IF(ISBLANK('Team Matches'!E124),0,1)</f>
        <v>1</v>
      </c>
      <c r="F97" s="44" t="str">
        <f>IF(AND((SUM(D97:E97)=SUM(G97:H97)),(SUM(D97:E97,G97:H97)&lt;&gt;0)),"X","")</f>
        <v/>
      </c>
      <c r="G97" s="44">
        <f>IF(ISBLANK('Team Matches'!G124),0,1)</f>
        <v>0</v>
      </c>
      <c r="H97" s="44">
        <f>IF(ISBLANK('Team Matches'!H124),0,1)</f>
        <v>0</v>
      </c>
      <c r="I97" s="44">
        <f>IF((SUM(G97:H97)&gt;SUM(D97:E97)),1,0)</f>
        <v>0</v>
      </c>
      <c r="J97" s="44">
        <f>IF((SUM(D97:E97)&gt;SUM(G97:H97)),1,0)</f>
        <v>1</v>
      </c>
      <c r="K97" s="49"/>
    </row>
    <row r="98" spans="1:11" ht="14.25" customHeight="1" x14ac:dyDescent="0.2">
      <c r="A98" s="48"/>
      <c r="B98" s="44">
        <f>IF((SUM(D98:E98)&gt;SUM(G98:H98)),1,0)</f>
        <v>0</v>
      </c>
      <c r="C98" s="44">
        <f>IF((SUM(D98:E98)&lt;SUM(G98:H98)),1,0)</f>
        <v>1</v>
      </c>
      <c r="D98" s="44">
        <f>IF(ISBLANK('Team Matches'!D125),0,1)</f>
        <v>0</v>
      </c>
      <c r="E98" s="44">
        <f>IF(ISBLANK('Team Matches'!E125),0,1)</f>
        <v>0</v>
      </c>
      <c r="F98" s="44" t="str">
        <f>IF(AND((SUM(D98:E98)=SUM(G98:H98)),(SUM(D98:E98,G98:H98)&lt;&gt;0)),"X","")</f>
        <v/>
      </c>
      <c r="G98" s="44">
        <f>IF(ISBLANK('Team Matches'!G125),0,1)</f>
        <v>1</v>
      </c>
      <c r="H98" s="44">
        <f>IF(ISBLANK('Team Matches'!H125),0,1)</f>
        <v>0</v>
      </c>
      <c r="I98" s="44">
        <f>IF((SUM(G98:H98)&gt;SUM(D98:E98)),1,0)</f>
        <v>1</v>
      </c>
      <c r="J98" s="44">
        <f>IF((SUM(D98:E98)&gt;SUM(G98:H98)),1,0)</f>
        <v>0</v>
      </c>
      <c r="K98" s="49"/>
    </row>
    <row r="99" spans="1:11" ht="14.25" customHeight="1" x14ac:dyDescent="0.2">
      <c r="A99" s="48"/>
      <c r="B99" s="44">
        <f>IF((SUM(D99:E99)&gt;SUM(G99:H99)),1,0)</f>
        <v>1</v>
      </c>
      <c r="C99" s="44">
        <f>IF((SUM(D99:E99)&lt;SUM(G99:H99)),1,0)</f>
        <v>0</v>
      </c>
      <c r="D99" s="44">
        <f>IF(ISBLANK('Team Matches'!D126),0,1)</f>
        <v>1</v>
      </c>
      <c r="E99" s="44">
        <f>IF(ISBLANK('Team Matches'!E126),0,1)</f>
        <v>0</v>
      </c>
      <c r="F99" s="44" t="str">
        <f>IF(AND((SUM(D99:E99)=SUM(G99:H99)),(SUM(D99:E99,G99:H99)&lt;&gt;0)),"X","")</f>
        <v/>
      </c>
      <c r="G99" s="44">
        <f>IF(ISBLANK('Team Matches'!G126),0,1)</f>
        <v>0</v>
      </c>
      <c r="H99" s="44">
        <f>IF(ISBLANK('Team Matches'!H126),0,1)</f>
        <v>0</v>
      </c>
      <c r="I99" s="44">
        <f>IF((SUM(G99:H99)&gt;SUM(D99:E99)),1,0)</f>
        <v>0</v>
      </c>
      <c r="J99" s="44">
        <f>IF((SUM(D99:E99)&gt;SUM(G99:H99)),1,0)</f>
        <v>1</v>
      </c>
      <c r="K99" s="49"/>
    </row>
    <row r="100" spans="1:11" ht="14.25" customHeight="1" x14ac:dyDescent="0.2">
      <c r="A100" s="48"/>
      <c r="B100" s="44">
        <f>IF((SUM(D100:E100)&gt;SUM(G100:H100)),1,0)</f>
        <v>0</v>
      </c>
      <c r="C100" s="44">
        <f>IF((SUM(D100:E100)&lt;SUM(G100:H100)),1,0)</f>
        <v>0</v>
      </c>
      <c r="D100" s="44">
        <f>IF(ISBLANK('Team Matches'!D127),0,1)</f>
        <v>0</v>
      </c>
      <c r="E100" s="44">
        <f>IF(ISBLANK('Team Matches'!E127),0,1)</f>
        <v>0</v>
      </c>
      <c r="F100" s="44" t="str">
        <f>IF(AND((SUM(D100:E100)=SUM(G100:H100)),(SUM(D100:E100,G100:H100)&lt;&gt;0)),"X","")</f>
        <v/>
      </c>
      <c r="G100" s="44">
        <f>IF(ISBLANK('Team Matches'!G127),0,1)</f>
        <v>0</v>
      </c>
      <c r="H100" s="44">
        <f>IF(ISBLANK('Team Matches'!H127),0,1)</f>
        <v>0</v>
      </c>
      <c r="I100" s="44">
        <f>IF((SUM(G100:H100)&gt;SUM(D100:E100)),1,0)</f>
        <v>0</v>
      </c>
      <c r="J100" s="44">
        <f>IF((SUM(D100:E100)&gt;SUM(G100:H100)),1,0)</f>
        <v>0</v>
      </c>
      <c r="K100" s="49"/>
    </row>
    <row r="101" spans="1:11" ht="14.25" customHeight="1" x14ac:dyDescent="0.25">
      <c r="A101" s="64" t="s">
        <v>306</v>
      </c>
      <c r="B101" s="44">
        <f>SUM(B96:B100)</f>
        <v>2</v>
      </c>
      <c r="C101" s="44">
        <f>SUM(C96:C100)</f>
        <v>2</v>
      </c>
      <c r="D101" s="44">
        <f>SUM(D96:D100)</f>
        <v>2</v>
      </c>
      <c r="E101" s="44">
        <f>SUM(E96:E100)</f>
        <v>1</v>
      </c>
      <c r="F101" s="92"/>
      <c r="G101" s="44">
        <f>SUM(G96:G100)</f>
        <v>2</v>
      </c>
      <c r="H101" s="44">
        <f>SUM(H96:H100)</f>
        <v>0</v>
      </c>
      <c r="I101" s="44">
        <f>SUM(I96:I100)</f>
        <v>2</v>
      </c>
      <c r="J101" s="44">
        <f>SUM(J96:J100)</f>
        <v>2</v>
      </c>
      <c r="K101" s="49"/>
    </row>
    <row r="102" spans="1:11" ht="14.25" customHeight="1" x14ac:dyDescent="0.2">
      <c r="A102" s="48"/>
      <c r="B102" s="92"/>
      <c r="C102" s="92"/>
      <c r="D102" s="92"/>
      <c r="E102" s="92"/>
      <c r="F102" s="92"/>
      <c r="G102" s="92"/>
      <c r="H102" s="92"/>
      <c r="I102" s="92"/>
      <c r="J102" s="92"/>
      <c r="K102" s="49"/>
    </row>
    <row r="103" spans="1:11" s="42" customFormat="1" ht="14.25" customHeight="1" x14ac:dyDescent="0.2">
      <c r="A103" s="48"/>
      <c r="B103" s="43" t="s">
        <v>307</v>
      </c>
      <c r="C103" s="34" t="s">
        <v>308</v>
      </c>
      <c r="D103" s="34" t="s">
        <v>309</v>
      </c>
      <c r="E103" s="34" t="s">
        <v>310</v>
      </c>
      <c r="F103" s="34" t="s">
        <v>311</v>
      </c>
      <c r="G103" s="34" t="s">
        <v>312</v>
      </c>
      <c r="H103" s="34" t="s">
        <v>313</v>
      </c>
      <c r="I103" s="34" t="s">
        <v>314</v>
      </c>
      <c r="J103" s="34" t="s">
        <v>315</v>
      </c>
      <c r="K103" s="50" t="s">
        <v>316</v>
      </c>
    </row>
    <row r="104" spans="1:11" s="42" customFormat="1" ht="14.25" customHeight="1" x14ac:dyDescent="0.2">
      <c r="A104" s="51" t="s">
        <v>324</v>
      </c>
      <c r="B104" s="53">
        <f>'Team Matches'!C131</f>
        <v>1</v>
      </c>
      <c r="C104" s="53">
        <f>'Team Matches Results Tally'!B101</f>
        <v>2</v>
      </c>
      <c r="D104" s="53">
        <f>SUM('Team Matches Results Tally'!D101:E101)</f>
        <v>3</v>
      </c>
      <c r="E104" s="53">
        <f>'Team Matches Results Tally'!C101</f>
        <v>2</v>
      </c>
      <c r="F104" s="65">
        <f>'Team Matches'!I131</f>
        <v>0</v>
      </c>
      <c r="G104" s="53">
        <f>'Team Matches Results Tally'!I101</f>
        <v>2</v>
      </c>
      <c r="H104" s="53">
        <f>SUM('Team Matches Results Tally'!G101:H101)</f>
        <v>2</v>
      </c>
      <c r="I104" s="53">
        <f>'Team Matches Results Tally'!J101</f>
        <v>2</v>
      </c>
      <c r="J104" s="52" t="str">
        <f>IF(AND(B104=1,F104&lt;&gt;1),'Team Matches'!B120,IF(AND(F104=1,B104&lt;&gt;1),'Team Matches'!G120,""))</f>
        <v>SEUSKF</v>
      </c>
      <c r="K104" s="54" t="str">
        <f>IF(AND(B104=1,F104&lt;&gt;1),'Team Matches'!G120,IF(AND(F104=1,B104&lt;&gt;1),'Team Matches'!B120,""))</f>
        <v>Mexico</v>
      </c>
    </row>
    <row r="105" spans="1:11" s="80" customFormat="1" ht="14.25" customHeight="1" x14ac:dyDescent="0.2">
      <c r="A105" s="34"/>
      <c r="B105" s="44"/>
      <c r="C105" s="44"/>
      <c r="D105" s="44"/>
      <c r="E105" s="44"/>
      <c r="F105" s="82"/>
      <c r="G105" s="44"/>
      <c r="H105" s="44"/>
      <c r="I105" s="44"/>
      <c r="J105" s="92"/>
      <c r="K105" s="92"/>
    </row>
    <row r="107" spans="1:11" ht="14.25" customHeight="1" x14ac:dyDescent="0.25">
      <c r="A107" s="45" t="s">
        <v>203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7"/>
    </row>
    <row r="108" spans="1:11" ht="14.25" customHeight="1" x14ac:dyDescent="0.2">
      <c r="A108" s="48"/>
      <c r="B108" s="95" t="s">
        <v>303</v>
      </c>
      <c r="C108" s="95" t="s">
        <v>304</v>
      </c>
      <c r="D108" s="106" t="s">
        <v>305</v>
      </c>
      <c r="E108" s="107"/>
      <c r="F108" s="107"/>
      <c r="G108" s="107"/>
      <c r="H108" s="107"/>
      <c r="I108" s="95" t="s">
        <v>303</v>
      </c>
      <c r="J108" s="95" t="s">
        <v>304</v>
      </c>
      <c r="K108" s="49"/>
    </row>
    <row r="109" spans="1:11" ht="14.25" customHeight="1" x14ac:dyDescent="0.2">
      <c r="A109" s="48"/>
      <c r="B109" s="44">
        <f>IF((SUM(D109:E109)&gt;SUM(G109:H109)),1,0)</f>
        <v>0</v>
      </c>
      <c r="C109" s="44">
        <f>IF((SUM(D109:E109)&lt;SUM(G109:H109)),1,0)</f>
        <v>1</v>
      </c>
      <c r="D109" s="44">
        <f>IF(ISBLANK('Team Matches'!D140),0,1)</f>
        <v>0</v>
      </c>
      <c r="E109" s="44">
        <f>IF(ISBLANK('Team Matches'!E140),0,1)</f>
        <v>0</v>
      </c>
      <c r="F109" s="44" t="str">
        <f>IF(AND((SUM(D109:E109)=SUM(G109:H109)),(SUM(D109:E109,G109:H109)&lt;&gt;0)),"X","")</f>
        <v/>
      </c>
      <c r="G109" s="44">
        <f>IF(ISBLANK('Team Matches'!G140),0,1)</f>
        <v>1</v>
      </c>
      <c r="H109" s="44">
        <f>IF(ISBLANK('Team Matches'!H140),0,1)</f>
        <v>0</v>
      </c>
      <c r="I109" s="44">
        <f>IF((SUM(G109:H109)&gt;SUM(D109:E109)),1,0)</f>
        <v>1</v>
      </c>
      <c r="J109" s="44">
        <f>IF((SUM(D109:E109)&gt;SUM(G109:H109)),1,0)</f>
        <v>0</v>
      </c>
      <c r="K109" s="49"/>
    </row>
    <row r="110" spans="1:11" ht="14.25" customHeight="1" x14ac:dyDescent="0.2">
      <c r="A110" s="48"/>
      <c r="B110" s="44">
        <f>IF((SUM(D110:E110)&gt;SUM(G110:H110)),1,0)</f>
        <v>0</v>
      </c>
      <c r="C110" s="44">
        <f>IF((SUM(D110:E110)&lt;SUM(G110:H110)),1,0)</f>
        <v>1</v>
      </c>
      <c r="D110" s="44">
        <f>IF(ISBLANK('Team Matches'!D141),0,1)</f>
        <v>0</v>
      </c>
      <c r="E110" s="44">
        <f>IF(ISBLANK('Team Matches'!E141),0,1)</f>
        <v>0</v>
      </c>
      <c r="F110" s="44" t="str">
        <f>IF(AND((SUM(D110:E110)=SUM(G110:H110)),(SUM(D110:E110,G110:H110)&lt;&gt;0)),"X","")</f>
        <v/>
      </c>
      <c r="G110" s="44">
        <f>IF(ISBLANK('Team Matches'!G141),0,1)</f>
        <v>1</v>
      </c>
      <c r="H110" s="44">
        <f>IF(ISBLANK('Team Matches'!H141),0,1)</f>
        <v>1</v>
      </c>
      <c r="I110" s="44">
        <f>IF((SUM(G110:H110)&gt;SUM(D110:E110)),1,0)</f>
        <v>1</v>
      </c>
      <c r="J110" s="44">
        <f>IF((SUM(D110:E110)&gt;SUM(G110:H110)),1,0)</f>
        <v>0</v>
      </c>
      <c r="K110" s="49"/>
    </row>
    <row r="111" spans="1:11" ht="14.25" customHeight="1" x14ac:dyDescent="0.2">
      <c r="A111" s="48"/>
      <c r="B111" s="44">
        <f>IF((SUM(D111:E111)&gt;SUM(G111:H111)),1,0)</f>
        <v>0</v>
      </c>
      <c r="C111" s="44">
        <f>IF((SUM(D111:E111)&lt;SUM(G111:H111)),1,0)</f>
        <v>1</v>
      </c>
      <c r="D111" s="44">
        <f>IF(ISBLANK('Team Matches'!D142),0,1)</f>
        <v>0</v>
      </c>
      <c r="E111" s="44">
        <f>IF(ISBLANK('Team Matches'!E142),0,1)</f>
        <v>0</v>
      </c>
      <c r="F111" s="44" t="str">
        <f>IF(AND((SUM(D111:E111)=SUM(G111:H111)),(SUM(D111:E111,G111:H111)&lt;&gt;0)),"X","")</f>
        <v/>
      </c>
      <c r="G111" s="44">
        <f>IF(ISBLANK('Team Matches'!G142),0,1)</f>
        <v>1</v>
      </c>
      <c r="H111" s="44">
        <f>IF(ISBLANK('Team Matches'!H142),0,1)</f>
        <v>1</v>
      </c>
      <c r="I111" s="44">
        <f>IF((SUM(G111:H111)&gt;SUM(D111:E111)),1,0)</f>
        <v>1</v>
      </c>
      <c r="J111" s="44">
        <f>IF((SUM(D111:E111)&gt;SUM(G111:H111)),1,0)</f>
        <v>0</v>
      </c>
      <c r="K111" s="49"/>
    </row>
    <row r="112" spans="1:11" ht="14.25" customHeight="1" x14ac:dyDescent="0.2">
      <c r="A112" s="48"/>
      <c r="B112" s="44">
        <f>IF((SUM(D112:E112)&gt;SUM(G112:H112)),1,0)</f>
        <v>0</v>
      </c>
      <c r="C112" s="44">
        <f>IF((SUM(D112:E112)&lt;SUM(G112:H112)),1,0)</f>
        <v>1</v>
      </c>
      <c r="D112" s="44">
        <f>IF(ISBLANK('Team Matches'!D143),0,1)</f>
        <v>0</v>
      </c>
      <c r="E112" s="44">
        <f>IF(ISBLANK('Team Matches'!E143),0,1)</f>
        <v>0</v>
      </c>
      <c r="F112" s="44" t="str">
        <f>IF(AND((SUM(D112:E112)=SUM(G112:H112)),(SUM(D112:E112,G112:H112)&lt;&gt;0)),"X","")</f>
        <v/>
      </c>
      <c r="G112" s="44">
        <f>IF(ISBLANK('Team Matches'!G143),0,1)</f>
        <v>1</v>
      </c>
      <c r="H112" s="44">
        <f>IF(ISBLANK('Team Matches'!H143),0,1)</f>
        <v>1</v>
      </c>
      <c r="I112" s="44">
        <f>IF((SUM(G112:H112)&gt;SUM(D112:E112)),1,0)</f>
        <v>1</v>
      </c>
      <c r="J112" s="44">
        <f>IF((SUM(D112:E112)&gt;SUM(G112:H112)),1,0)</f>
        <v>0</v>
      </c>
      <c r="K112" s="49"/>
    </row>
    <row r="113" spans="1:11" ht="14.25" customHeight="1" x14ac:dyDescent="0.2">
      <c r="A113" s="48"/>
      <c r="B113" s="44">
        <f>IF((SUM(D113:E113)&gt;SUM(G113:H113)),1,0)</f>
        <v>0</v>
      </c>
      <c r="C113" s="44">
        <f>IF((SUM(D113:E113)&lt;SUM(G113:H113)),1,0)</f>
        <v>1</v>
      </c>
      <c r="D113" s="44">
        <f>IF(ISBLANK('Team Matches'!D144),0,1)</f>
        <v>0</v>
      </c>
      <c r="E113" s="44">
        <f>IF(ISBLANK('Team Matches'!E144),0,1)</f>
        <v>0</v>
      </c>
      <c r="F113" s="44" t="str">
        <f>IF(AND((SUM(D113:E113)=SUM(G113:H113)),(SUM(D113:E113,G113:H113)&lt;&gt;0)),"X","")</f>
        <v/>
      </c>
      <c r="G113" s="44">
        <f>IF(ISBLANK('Team Matches'!G144),0,1)</f>
        <v>1</v>
      </c>
      <c r="H113" s="44">
        <f>IF(ISBLANK('Team Matches'!H144),0,1)</f>
        <v>1</v>
      </c>
      <c r="I113" s="44">
        <f>IF((SUM(G113:H113)&gt;SUM(D113:E113)),1,0)</f>
        <v>1</v>
      </c>
      <c r="J113" s="44">
        <f>IF((SUM(D113:E113)&gt;SUM(G113:H113)),1,0)</f>
        <v>0</v>
      </c>
      <c r="K113" s="49"/>
    </row>
    <row r="114" spans="1:11" ht="14.25" customHeight="1" x14ac:dyDescent="0.25">
      <c r="A114" s="64" t="s">
        <v>306</v>
      </c>
      <c r="B114" s="44">
        <f>SUM(B109:B113)</f>
        <v>0</v>
      </c>
      <c r="C114" s="44">
        <f>SUM(C109:C113)</f>
        <v>5</v>
      </c>
      <c r="D114" s="44">
        <f>SUM(D109:D113)</f>
        <v>0</v>
      </c>
      <c r="E114" s="44">
        <f>SUM(E109:E113)</f>
        <v>0</v>
      </c>
      <c r="F114" s="92"/>
      <c r="G114" s="44">
        <f>SUM(G109:G113)</f>
        <v>5</v>
      </c>
      <c r="H114" s="44">
        <f>SUM(H109:H113)</f>
        <v>4</v>
      </c>
      <c r="I114" s="44">
        <f>SUM(I109:I113)</f>
        <v>5</v>
      </c>
      <c r="J114" s="44">
        <f>SUM(J109:J113)</f>
        <v>0</v>
      </c>
      <c r="K114" s="49"/>
    </row>
    <row r="115" spans="1:11" ht="14.25" customHeight="1" x14ac:dyDescent="0.2">
      <c r="A115" s="48"/>
      <c r="B115" s="92"/>
      <c r="C115" s="92"/>
      <c r="D115" s="92"/>
      <c r="E115" s="92"/>
      <c r="F115" s="92"/>
      <c r="G115" s="92"/>
      <c r="H115" s="92"/>
      <c r="I115" s="92"/>
      <c r="J115" s="92"/>
      <c r="K115" s="49"/>
    </row>
    <row r="116" spans="1:11" s="42" customFormat="1" ht="14.25" customHeight="1" x14ac:dyDescent="0.2">
      <c r="A116" s="48"/>
      <c r="B116" s="43" t="s">
        <v>307</v>
      </c>
      <c r="C116" s="34" t="s">
        <v>308</v>
      </c>
      <c r="D116" s="34" t="s">
        <v>309</v>
      </c>
      <c r="E116" s="34" t="s">
        <v>310</v>
      </c>
      <c r="F116" s="34" t="s">
        <v>311</v>
      </c>
      <c r="G116" s="34" t="s">
        <v>312</v>
      </c>
      <c r="H116" s="34" t="s">
        <v>313</v>
      </c>
      <c r="I116" s="34" t="s">
        <v>314</v>
      </c>
      <c r="J116" s="34" t="s">
        <v>315</v>
      </c>
      <c r="K116" s="50" t="s">
        <v>316</v>
      </c>
    </row>
    <row r="117" spans="1:11" s="42" customFormat="1" ht="14.25" customHeight="1" x14ac:dyDescent="0.2">
      <c r="A117" s="51" t="s">
        <v>325</v>
      </c>
      <c r="B117" s="53">
        <f>'Team Matches'!C148</f>
        <v>0</v>
      </c>
      <c r="C117" s="53">
        <f>'Team Matches Results Tally'!B114</f>
        <v>0</v>
      </c>
      <c r="D117" s="53">
        <f>SUM('Team Matches Results Tally'!D114:E114)</f>
        <v>0</v>
      </c>
      <c r="E117" s="53">
        <f>'Team Matches Results Tally'!C114</f>
        <v>5</v>
      </c>
      <c r="F117" s="65">
        <f>'Team Matches'!I148</f>
        <v>1</v>
      </c>
      <c r="G117" s="53">
        <f>'Team Matches Results Tally'!I114</f>
        <v>5</v>
      </c>
      <c r="H117" s="53">
        <f>SUM('Team Matches Results Tally'!G114:H114)</f>
        <v>9</v>
      </c>
      <c r="I117" s="53">
        <f>'Team Matches Results Tally'!J114</f>
        <v>0</v>
      </c>
      <c r="J117" s="52" t="str">
        <f>IF(AND(B117=1,F117&lt;&gt;1),'Team Matches'!B137,IF(AND(F117=1,B117&lt;&gt;1),'Team Matches'!G137,""))</f>
        <v>PNKF-1</v>
      </c>
      <c r="K117" s="54" t="str">
        <f>IF(AND(B117=1,F117&lt;&gt;1),'Team Matches'!G137,IF(AND(F117=1,B117&lt;&gt;1),'Team Matches'!B137,""))</f>
        <v>SWKIF-2</v>
      </c>
    </row>
    <row r="118" spans="1:11" s="80" customFormat="1" ht="14.25" customHeight="1" x14ac:dyDescent="0.2">
      <c r="A118" s="34"/>
      <c r="B118" s="44"/>
      <c r="C118" s="44"/>
      <c r="D118" s="44"/>
      <c r="E118" s="44"/>
      <c r="F118" s="82"/>
      <c r="G118" s="44"/>
      <c r="H118" s="44"/>
      <c r="I118" s="44"/>
      <c r="J118" s="92"/>
      <c r="K118" s="92"/>
    </row>
    <row r="120" spans="1:11" ht="14.25" customHeight="1" x14ac:dyDescent="0.25">
      <c r="A120" s="45" t="s">
        <v>204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7"/>
    </row>
    <row r="121" spans="1:11" ht="14.25" customHeight="1" x14ac:dyDescent="0.2">
      <c r="A121" s="48"/>
      <c r="B121" s="95" t="s">
        <v>303</v>
      </c>
      <c r="C121" s="95" t="s">
        <v>304</v>
      </c>
      <c r="D121" s="106" t="s">
        <v>305</v>
      </c>
      <c r="E121" s="107"/>
      <c r="F121" s="107"/>
      <c r="G121" s="107"/>
      <c r="H121" s="107"/>
      <c r="I121" s="95" t="s">
        <v>303</v>
      </c>
      <c r="J121" s="95" t="s">
        <v>304</v>
      </c>
      <c r="K121" s="49"/>
    </row>
    <row r="122" spans="1:11" ht="14.25" customHeight="1" x14ac:dyDescent="0.2">
      <c r="A122" s="48"/>
      <c r="B122" s="44">
        <f>IF((SUM(D122:E122)&gt;SUM(G122:H122)),1,0)</f>
        <v>0</v>
      </c>
      <c r="C122" s="44">
        <f>IF((SUM(D122:E122)&lt;SUM(G122:H122)),1,0)</f>
        <v>1</v>
      </c>
      <c r="D122" s="44">
        <f>IF(ISBLANK('Team Matches'!D157),0,1)</f>
        <v>0</v>
      </c>
      <c r="E122" s="44">
        <f>IF(ISBLANK('Team Matches'!E157),0,1)</f>
        <v>0</v>
      </c>
      <c r="F122" s="44" t="str">
        <f>IF(AND((SUM(D122:E122)=SUM(G122:H122)),(SUM(D122:E122,G122:H122)&lt;&gt;0)),"X","")</f>
        <v/>
      </c>
      <c r="G122" s="44">
        <f>IF(ISBLANK('Team Matches'!G157),0,1)</f>
        <v>1</v>
      </c>
      <c r="H122" s="44">
        <f>IF(ISBLANK('Team Matches'!H157),0,1)</f>
        <v>0</v>
      </c>
      <c r="I122" s="44">
        <f>IF((SUM(G122:H122)&gt;SUM(D122:E122)),1,0)</f>
        <v>1</v>
      </c>
      <c r="J122" s="44">
        <f>IF((SUM(D122:E122)&gt;SUM(G122:H122)),1,0)</f>
        <v>0</v>
      </c>
      <c r="K122" s="49"/>
    </row>
    <row r="123" spans="1:11" ht="14.25" customHeight="1" x14ac:dyDescent="0.2">
      <c r="A123" s="48"/>
      <c r="B123" s="44">
        <f>IF((SUM(D123:E123)&gt;SUM(G123:H123)),1,0)</f>
        <v>0</v>
      </c>
      <c r="C123" s="44">
        <f>IF((SUM(D123:E123)&lt;SUM(G123:H123)),1,0)</f>
        <v>1</v>
      </c>
      <c r="D123" s="44">
        <f>IF(ISBLANK('Team Matches'!D158),0,1)</f>
        <v>0</v>
      </c>
      <c r="E123" s="44">
        <f>IF(ISBLANK('Team Matches'!E158),0,1)</f>
        <v>0</v>
      </c>
      <c r="F123" s="44" t="str">
        <f>IF(AND((SUM(D123:E123)=SUM(G123:H123)),(SUM(D123:E123,G123:H123)&lt;&gt;0)),"X","")</f>
        <v/>
      </c>
      <c r="G123" s="44">
        <f>IF(ISBLANK('Team Matches'!G158),0,1)</f>
        <v>1</v>
      </c>
      <c r="H123" s="44">
        <f>IF(ISBLANK('Team Matches'!H158),0,1)</f>
        <v>0</v>
      </c>
      <c r="I123" s="44">
        <f>IF((SUM(G123:H123)&gt;SUM(D123:E123)),1,0)</f>
        <v>1</v>
      </c>
      <c r="J123" s="44">
        <f>IF((SUM(D123:E123)&gt;SUM(G123:H123)),1,0)</f>
        <v>0</v>
      </c>
      <c r="K123" s="49"/>
    </row>
    <row r="124" spans="1:11" ht="14.25" customHeight="1" x14ac:dyDescent="0.2">
      <c r="A124" s="48"/>
      <c r="B124" s="44">
        <f>IF((SUM(D124:E124)&gt;SUM(G124:H124)),1,0)</f>
        <v>0</v>
      </c>
      <c r="C124" s="44">
        <f>IF((SUM(D124:E124)&lt;SUM(G124:H124)),1,0)</f>
        <v>1</v>
      </c>
      <c r="D124" s="44">
        <f>IF(ISBLANK('Team Matches'!D159),0,1)</f>
        <v>0</v>
      </c>
      <c r="E124" s="44">
        <f>IF(ISBLANK('Team Matches'!E159),0,1)</f>
        <v>0</v>
      </c>
      <c r="F124" s="44" t="str">
        <f>IF(AND((SUM(D124:E124)=SUM(G124:H124)),(SUM(D124:E124,G124:H124)&lt;&gt;0)),"X","")</f>
        <v/>
      </c>
      <c r="G124" s="44">
        <f>IF(ISBLANK('Team Matches'!G159),0,1)</f>
        <v>1</v>
      </c>
      <c r="H124" s="44">
        <f>IF(ISBLANK('Team Matches'!H159),0,1)</f>
        <v>1</v>
      </c>
      <c r="I124" s="44">
        <f>IF((SUM(G124:H124)&gt;SUM(D124:E124)),1,0)</f>
        <v>1</v>
      </c>
      <c r="J124" s="44">
        <f>IF((SUM(D124:E124)&gt;SUM(G124:H124)),1,0)</f>
        <v>0</v>
      </c>
      <c r="K124" s="49"/>
    </row>
    <row r="125" spans="1:11" ht="14.25" customHeight="1" x14ac:dyDescent="0.2">
      <c r="A125" s="48"/>
      <c r="B125" s="44">
        <f>IF((SUM(D125:E125)&gt;SUM(G125:H125)),1,0)</f>
        <v>0</v>
      </c>
      <c r="C125" s="44">
        <f>IF((SUM(D125:E125)&lt;SUM(G125:H125)),1,0)</f>
        <v>0</v>
      </c>
      <c r="D125" s="44">
        <f>IF(ISBLANK('Team Matches'!D160),0,1)</f>
        <v>0</v>
      </c>
      <c r="E125" s="44">
        <f>IF(ISBLANK('Team Matches'!E160),0,1)</f>
        <v>0</v>
      </c>
      <c r="F125" s="44" t="str">
        <f>IF(AND((SUM(D125:E125)=SUM(G125:H125)),(SUM(D125:E125,G125:H125)&lt;&gt;0)),"X","")</f>
        <v/>
      </c>
      <c r="G125" s="44">
        <f>IF(ISBLANK('Team Matches'!G160),0,1)</f>
        <v>0</v>
      </c>
      <c r="H125" s="44">
        <f>IF(ISBLANK('Team Matches'!H160),0,1)</f>
        <v>0</v>
      </c>
      <c r="I125" s="44">
        <f>IF((SUM(G125:H125)&gt;SUM(D125:E125)),1,0)</f>
        <v>0</v>
      </c>
      <c r="J125" s="44">
        <f>IF((SUM(D125:E125)&gt;SUM(G125:H125)),1,0)</f>
        <v>0</v>
      </c>
      <c r="K125" s="49"/>
    </row>
    <row r="126" spans="1:11" ht="14.25" customHeight="1" x14ac:dyDescent="0.2">
      <c r="A126" s="48"/>
      <c r="B126" s="44">
        <f>IF((SUM(D126:E126)&gt;SUM(G126:H126)),1,0)</f>
        <v>0</v>
      </c>
      <c r="C126" s="44">
        <f>IF((SUM(D126:E126)&lt;SUM(G126:H126)),1,0)</f>
        <v>1</v>
      </c>
      <c r="D126" s="44">
        <f>IF(ISBLANK('Team Matches'!D161),0,1)</f>
        <v>0</v>
      </c>
      <c r="E126" s="44">
        <f>IF(ISBLANK('Team Matches'!E161),0,1)</f>
        <v>0</v>
      </c>
      <c r="F126" s="44" t="str">
        <f>IF(AND((SUM(D126:E126)=SUM(G126:H126)),(SUM(D126:E126,G126:H126)&lt;&gt;0)),"X","")</f>
        <v/>
      </c>
      <c r="G126" s="44">
        <f>IF(ISBLANK('Team Matches'!G161),0,1)</f>
        <v>1</v>
      </c>
      <c r="H126" s="44">
        <f>IF(ISBLANK('Team Matches'!H161),0,1)</f>
        <v>0</v>
      </c>
      <c r="I126" s="44">
        <f>IF((SUM(G126:H126)&gt;SUM(D126:E126)),1,0)</f>
        <v>1</v>
      </c>
      <c r="J126" s="44">
        <f>IF((SUM(D126:E126)&gt;SUM(G126:H126)),1,0)</f>
        <v>0</v>
      </c>
      <c r="K126" s="49"/>
    </row>
    <row r="127" spans="1:11" ht="14.25" customHeight="1" x14ac:dyDescent="0.25">
      <c r="A127" s="64" t="s">
        <v>306</v>
      </c>
      <c r="B127" s="44">
        <f>SUM(B122:B126)</f>
        <v>0</v>
      </c>
      <c r="C127" s="44">
        <f>SUM(C122:C126)</f>
        <v>4</v>
      </c>
      <c r="D127" s="44">
        <f>SUM(D122:D126)</f>
        <v>0</v>
      </c>
      <c r="E127" s="44">
        <f>SUM(E122:E126)</f>
        <v>0</v>
      </c>
      <c r="F127" s="92"/>
      <c r="G127" s="44">
        <f>SUM(G122:G126)</f>
        <v>4</v>
      </c>
      <c r="H127" s="44">
        <f>SUM(H122:H126)</f>
        <v>1</v>
      </c>
      <c r="I127" s="44">
        <f>SUM(I122:I126)</f>
        <v>4</v>
      </c>
      <c r="J127" s="44">
        <f>SUM(J122:J126)</f>
        <v>0</v>
      </c>
      <c r="K127" s="49"/>
    </row>
    <row r="128" spans="1:11" ht="14.25" customHeight="1" x14ac:dyDescent="0.2">
      <c r="A128" s="48"/>
      <c r="B128" s="92"/>
      <c r="C128" s="92"/>
      <c r="D128" s="92"/>
      <c r="E128" s="92"/>
      <c r="F128" s="92"/>
      <c r="G128" s="92"/>
      <c r="H128" s="92"/>
      <c r="I128" s="92"/>
      <c r="J128" s="92"/>
      <c r="K128" s="49"/>
    </row>
    <row r="129" spans="1:11" s="42" customFormat="1" ht="14.25" customHeight="1" x14ac:dyDescent="0.2">
      <c r="A129" s="48"/>
      <c r="B129" s="43" t="s">
        <v>307</v>
      </c>
      <c r="C129" s="34" t="s">
        <v>308</v>
      </c>
      <c r="D129" s="34" t="s">
        <v>309</v>
      </c>
      <c r="E129" s="34" t="s">
        <v>310</v>
      </c>
      <c r="F129" s="34" t="s">
        <v>311</v>
      </c>
      <c r="G129" s="34" t="s">
        <v>312</v>
      </c>
      <c r="H129" s="34" t="s">
        <v>313</v>
      </c>
      <c r="I129" s="34" t="s">
        <v>314</v>
      </c>
      <c r="J129" s="34" t="s">
        <v>315</v>
      </c>
      <c r="K129" s="50" t="s">
        <v>316</v>
      </c>
    </row>
    <row r="130" spans="1:11" s="42" customFormat="1" ht="14.25" customHeight="1" x14ac:dyDescent="0.2">
      <c r="A130" s="51" t="s">
        <v>326</v>
      </c>
      <c r="B130" s="52">
        <f>'Team Matches'!C165</f>
        <v>0</v>
      </c>
      <c r="C130" s="53">
        <f>'Team Matches Results Tally'!B127</f>
        <v>0</v>
      </c>
      <c r="D130" s="53">
        <f>SUM('Team Matches Results Tally'!D127:E127)</f>
        <v>0</v>
      </c>
      <c r="E130" s="53">
        <f>'Team Matches Results Tally'!C127</f>
        <v>4</v>
      </c>
      <c r="F130" s="52">
        <f>'Team Matches'!I165</f>
        <v>1</v>
      </c>
      <c r="G130" s="53">
        <f>'Team Matches Results Tally'!I127</f>
        <v>4</v>
      </c>
      <c r="H130" s="53">
        <f>SUM('Team Matches Results Tally'!G127:H127)</f>
        <v>5</v>
      </c>
      <c r="I130" s="53">
        <f>'Team Matches Results Tally'!J127</f>
        <v>0</v>
      </c>
      <c r="J130" s="52" t="str">
        <f>IF(AND(B130=1,F130&lt;&gt;1),'Team Matches'!B154,IF(AND(F130=1,B130&lt;&gt;1),'Team Matches'!G154,""))</f>
        <v>PNKF-1</v>
      </c>
      <c r="K130" s="54" t="str">
        <f>IF(AND(B130=1,F130&lt;&gt;1),'Team Matches'!G154,IF(AND(F130=1,B130&lt;&gt;1),'Team Matches'!B154,""))</f>
        <v>GNEUSKF</v>
      </c>
    </row>
    <row r="131" spans="1:11" s="80" customFormat="1" ht="14.25" customHeight="1" x14ac:dyDescent="0.2">
      <c r="A131" s="34"/>
      <c r="B131" s="92"/>
      <c r="C131" s="44"/>
      <c r="D131" s="44"/>
      <c r="E131" s="44"/>
      <c r="F131" s="92"/>
      <c r="G131" s="44"/>
      <c r="H131" s="44"/>
      <c r="I131" s="44"/>
      <c r="J131" s="92"/>
      <c r="K131" s="92"/>
    </row>
    <row r="133" spans="1:11" ht="14.25" customHeight="1" x14ac:dyDescent="0.25">
      <c r="A133" s="45" t="s">
        <v>205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7"/>
    </row>
    <row r="134" spans="1:11" ht="14.25" customHeight="1" x14ac:dyDescent="0.2">
      <c r="A134" s="48"/>
      <c r="B134" s="95" t="s">
        <v>303</v>
      </c>
      <c r="C134" s="95" t="s">
        <v>304</v>
      </c>
      <c r="D134" s="106" t="s">
        <v>305</v>
      </c>
      <c r="E134" s="107"/>
      <c r="F134" s="107"/>
      <c r="G134" s="107"/>
      <c r="H134" s="107"/>
      <c r="I134" s="95" t="s">
        <v>303</v>
      </c>
      <c r="J134" s="95" t="s">
        <v>304</v>
      </c>
      <c r="K134" s="49"/>
    </row>
    <row r="135" spans="1:11" ht="14.25" customHeight="1" x14ac:dyDescent="0.2">
      <c r="A135" s="48"/>
      <c r="B135" s="44">
        <f>IF((SUM(D135:E135)&gt;SUM(G135:H135)),1,0)</f>
        <v>0</v>
      </c>
      <c r="C135" s="44">
        <f>IF((SUM(D135:E135)&lt;SUM(G135:H135)),1,0)</f>
        <v>1</v>
      </c>
      <c r="D135" s="44">
        <f>IF(ISBLANK('Team Matches'!D173),0,1)</f>
        <v>0</v>
      </c>
      <c r="E135" s="44">
        <f>IF(ISBLANK('Team Matches'!E173),0,1)</f>
        <v>0</v>
      </c>
      <c r="F135" s="44" t="str">
        <f>IF(AND((SUM(D135:E135)=SUM(G135:H135)),(SUM(D135:E135,G135:H135)&lt;&gt;0)),"X","")</f>
        <v/>
      </c>
      <c r="G135" s="44">
        <f>IF(ISBLANK('Team Matches'!G173),0,1)</f>
        <v>1</v>
      </c>
      <c r="H135" s="44">
        <f>IF(ISBLANK('Team Matches'!H173),0,1)</f>
        <v>0</v>
      </c>
      <c r="I135" s="44">
        <f>IF((SUM(G135:H135)&gt;SUM(D135:E135)),1,0)</f>
        <v>1</v>
      </c>
      <c r="J135" s="44">
        <f>IF((SUM(D135:E135)&gt;SUM(G135:H135)),1,0)</f>
        <v>0</v>
      </c>
      <c r="K135" s="49"/>
    </row>
    <row r="136" spans="1:11" ht="14.25" customHeight="1" x14ac:dyDescent="0.2">
      <c r="A136" s="48"/>
      <c r="B136" s="44">
        <f>IF((SUM(D136:E136)&gt;SUM(G136:H136)),1,0)</f>
        <v>1</v>
      </c>
      <c r="C136" s="44">
        <f>IF((SUM(D136:E136)&lt;SUM(G136:H136)),1,0)</f>
        <v>0</v>
      </c>
      <c r="D136" s="44">
        <f>IF(ISBLANK('Team Matches'!D174),0,1)</f>
        <v>0</v>
      </c>
      <c r="E136" s="44">
        <f>IF(ISBLANK('Team Matches'!E174),0,1)</f>
        <v>1</v>
      </c>
      <c r="F136" s="44" t="str">
        <f>IF(AND((SUM(D136:E136)=SUM(G136:H136)),(SUM(D136:E136,G136:H136)&lt;&gt;0)),"X","")</f>
        <v/>
      </c>
      <c r="G136" s="44">
        <f>IF(ISBLANK('Team Matches'!G174),0,1)</f>
        <v>0</v>
      </c>
      <c r="H136" s="44">
        <f>IF(ISBLANK('Team Matches'!H174),0,1)</f>
        <v>0</v>
      </c>
      <c r="I136" s="44">
        <f>IF((SUM(G136:H136)&gt;SUM(D136:E136)),1,0)</f>
        <v>0</v>
      </c>
      <c r="J136" s="44">
        <f>IF((SUM(D136:E136)&gt;SUM(G136:H136)),1,0)</f>
        <v>1</v>
      </c>
      <c r="K136" s="49"/>
    </row>
    <row r="137" spans="1:11" ht="14.25" customHeight="1" x14ac:dyDescent="0.2">
      <c r="A137" s="48"/>
      <c r="B137" s="44">
        <f>IF((SUM(D137:E137)&gt;SUM(G137:H137)),1,0)</f>
        <v>0</v>
      </c>
      <c r="C137" s="44">
        <f>IF((SUM(D137:E137)&lt;SUM(G137:H137)),1,0)</f>
        <v>1</v>
      </c>
      <c r="D137" s="44">
        <f>IF(ISBLANK('Team Matches'!D175),0,1)</f>
        <v>0</v>
      </c>
      <c r="E137" s="44">
        <f>IF(ISBLANK('Team Matches'!E175),0,1)</f>
        <v>0</v>
      </c>
      <c r="F137" s="44" t="str">
        <f>IF(AND((SUM(D137:E137)=SUM(G137:H137)),(SUM(D137:E137,G137:H137)&lt;&gt;0)),"X","")</f>
        <v/>
      </c>
      <c r="G137" s="44">
        <f>IF(ISBLANK('Team Matches'!G175),0,1)</f>
        <v>1</v>
      </c>
      <c r="H137" s="44">
        <f>IF(ISBLANK('Team Matches'!H175),0,1)</f>
        <v>1</v>
      </c>
      <c r="I137" s="44">
        <f>IF((SUM(G137:H137)&gt;SUM(D137:E137)),1,0)</f>
        <v>1</v>
      </c>
      <c r="J137" s="44">
        <f>IF((SUM(D137:E137)&gt;SUM(G137:H137)),1,0)</f>
        <v>0</v>
      </c>
      <c r="K137" s="49"/>
    </row>
    <row r="138" spans="1:11" ht="14.25" customHeight="1" x14ac:dyDescent="0.2">
      <c r="A138" s="48"/>
      <c r="B138" s="44">
        <f>IF((SUM(D138:E138)&gt;SUM(G138:H138)),1,0)</f>
        <v>0</v>
      </c>
      <c r="C138" s="44">
        <f>IF((SUM(D138:E138)&lt;SUM(G138:H138)),1,0)</f>
        <v>1</v>
      </c>
      <c r="D138" s="44">
        <f>IF(ISBLANK('Team Matches'!D176),0,1)</f>
        <v>0</v>
      </c>
      <c r="E138" s="44">
        <f>IF(ISBLANK('Team Matches'!E176),0,1)</f>
        <v>0</v>
      </c>
      <c r="F138" s="44" t="str">
        <f>IF(AND((SUM(D138:E138)=SUM(G138:H138)),(SUM(D138:E138,G138:H138)&lt;&gt;0)),"X","")</f>
        <v/>
      </c>
      <c r="G138" s="44">
        <f>IF(ISBLANK('Team Matches'!G176),0,1)</f>
        <v>1</v>
      </c>
      <c r="H138" s="44">
        <f>IF(ISBLANK('Team Matches'!H176),0,1)</f>
        <v>0</v>
      </c>
      <c r="I138" s="44">
        <f>IF((SUM(G138:H138)&gt;SUM(D138:E138)),1,0)</f>
        <v>1</v>
      </c>
      <c r="J138" s="44">
        <f>IF((SUM(D138:E138)&gt;SUM(G138:H138)),1,0)</f>
        <v>0</v>
      </c>
      <c r="K138" s="49"/>
    </row>
    <row r="139" spans="1:11" ht="14.25" customHeight="1" x14ac:dyDescent="0.2">
      <c r="A139" s="48"/>
      <c r="B139" s="44">
        <f>IF((SUM(D139:E139)&gt;SUM(G139:H139)),1,0)</f>
        <v>0</v>
      </c>
      <c r="C139" s="44">
        <f>IF((SUM(D139:E139)&lt;SUM(G139:H139)),1,0)</f>
        <v>0</v>
      </c>
      <c r="D139" s="44">
        <f>IF(ISBLANK('Team Matches'!D177),0,1)</f>
        <v>0</v>
      </c>
      <c r="E139" s="44">
        <f>IF(ISBLANK('Team Matches'!E177),0,1)</f>
        <v>0</v>
      </c>
      <c r="F139" s="44" t="str">
        <f>IF(AND((SUM(D139:E139)=SUM(G139:H139)),(SUM(D139:E139,G139:H139)&lt;&gt;0)),"X","")</f>
        <v/>
      </c>
      <c r="G139" s="44">
        <f>IF(ISBLANK('Team Matches'!G177),0,1)</f>
        <v>0</v>
      </c>
      <c r="H139" s="44">
        <f>IF(ISBLANK('Team Matches'!H177),0,1)</f>
        <v>0</v>
      </c>
      <c r="I139" s="44">
        <f>IF((SUM(G139:H139)&gt;SUM(D139:E139)),1,0)</f>
        <v>0</v>
      </c>
      <c r="J139" s="44">
        <f>IF((SUM(D139:E139)&gt;SUM(G139:H139)),1,0)</f>
        <v>0</v>
      </c>
      <c r="K139" s="49"/>
    </row>
    <row r="140" spans="1:11" ht="14.25" customHeight="1" x14ac:dyDescent="0.25">
      <c r="A140" s="64" t="s">
        <v>306</v>
      </c>
      <c r="B140" s="44">
        <f>SUM(B135:B139)</f>
        <v>1</v>
      </c>
      <c r="C140" s="44">
        <f>SUM(C135:C139)</f>
        <v>3</v>
      </c>
      <c r="D140" s="44">
        <f>SUM(D135:D139)</f>
        <v>0</v>
      </c>
      <c r="E140" s="44">
        <f>SUM(E135:E139)</f>
        <v>1</v>
      </c>
      <c r="F140" s="92"/>
      <c r="G140" s="44">
        <f>SUM(G135:G139)</f>
        <v>3</v>
      </c>
      <c r="H140" s="44">
        <f>SUM(H135:H139)</f>
        <v>1</v>
      </c>
      <c r="I140" s="44">
        <f>SUM(I135:I139)</f>
        <v>3</v>
      </c>
      <c r="J140" s="44">
        <f>SUM(J135:J139)</f>
        <v>1</v>
      </c>
      <c r="K140" s="49"/>
    </row>
    <row r="141" spans="1:11" ht="14.25" customHeight="1" x14ac:dyDescent="0.2">
      <c r="A141" s="48"/>
      <c r="B141" s="92"/>
      <c r="C141" s="92"/>
      <c r="D141" s="92"/>
      <c r="E141" s="92"/>
      <c r="F141" s="92"/>
      <c r="G141" s="92"/>
      <c r="H141" s="92"/>
      <c r="I141" s="92"/>
      <c r="J141" s="92"/>
      <c r="K141" s="49"/>
    </row>
    <row r="142" spans="1:11" s="42" customFormat="1" ht="14.25" customHeight="1" x14ac:dyDescent="0.2">
      <c r="A142" s="48"/>
      <c r="B142" s="43" t="s">
        <v>307</v>
      </c>
      <c r="C142" s="34" t="s">
        <v>308</v>
      </c>
      <c r="D142" s="34" t="s">
        <v>309</v>
      </c>
      <c r="E142" s="34" t="s">
        <v>310</v>
      </c>
      <c r="F142" s="34" t="s">
        <v>311</v>
      </c>
      <c r="G142" s="34" t="s">
        <v>312</v>
      </c>
      <c r="H142" s="34" t="s">
        <v>313</v>
      </c>
      <c r="I142" s="34" t="s">
        <v>314</v>
      </c>
      <c r="J142" s="34" t="s">
        <v>315</v>
      </c>
      <c r="K142" s="50" t="s">
        <v>316</v>
      </c>
    </row>
    <row r="143" spans="1:11" s="42" customFormat="1" ht="14.25" customHeight="1" x14ac:dyDescent="0.2">
      <c r="A143" s="51" t="s">
        <v>327</v>
      </c>
      <c r="B143" s="52">
        <f>'Team Matches'!C181</f>
        <v>0</v>
      </c>
      <c r="C143" s="53">
        <f>'Team Matches Results Tally'!B140</f>
        <v>1</v>
      </c>
      <c r="D143" s="53">
        <f>SUM('Team Matches Results Tally'!D140:E140)</f>
        <v>1</v>
      </c>
      <c r="E143" s="53">
        <f>'Team Matches Results Tally'!C140</f>
        <v>3</v>
      </c>
      <c r="F143" s="52">
        <f>'Team Matches'!I181</f>
        <v>1</v>
      </c>
      <c r="G143" s="53">
        <f>'Team Matches Results Tally'!I140</f>
        <v>3</v>
      </c>
      <c r="H143" s="53">
        <f>SUM('Team Matches Results Tally'!G140:H140)</f>
        <v>4</v>
      </c>
      <c r="I143" s="53">
        <f>'Team Matches Results Tally'!J140</f>
        <v>1</v>
      </c>
      <c r="J143" s="52" t="str">
        <f>IF(AND(B143=1,F143&lt;&gt;1),'Team Matches'!B170,IF(AND(F143=1,B143&lt;&gt;1),'Team Matches'!G170,""))</f>
        <v>SCKF</v>
      </c>
      <c r="K143" s="54" t="str">
        <f>IF(AND(B143=1,F143&lt;&gt;1),'Team Matches'!G170,IF(AND(F143=1,B143&lt;&gt;1),'Team Matches'!B170,""))</f>
        <v>GNEUSKF</v>
      </c>
    </row>
    <row r="144" spans="1:11" s="80" customFormat="1" ht="14.25" customHeight="1" x14ac:dyDescent="0.2">
      <c r="A144" s="34"/>
      <c r="B144" s="92"/>
      <c r="C144" s="44"/>
      <c r="D144" s="44"/>
      <c r="E144" s="44"/>
      <c r="F144" s="92"/>
      <c r="G144" s="44"/>
      <c r="H144" s="44"/>
      <c r="I144" s="44"/>
      <c r="J144" s="92"/>
      <c r="K144" s="92"/>
    </row>
    <row r="146" spans="1:11" ht="14.25" customHeight="1" x14ac:dyDescent="0.25">
      <c r="A146" s="45" t="s">
        <v>206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7"/>
    </row>
    <row r="147" spans="1:11" ht="14.25" customHeight="1" x14ac:dyDescent="0.2">
      <c r="A147" s="48"/>
      <c r="B147" s="95" t="s">
        <v>303</v>
      </c>
      <c r="C147" s="95" t="s">
        <v>304</v>
      </c>
      <c r="D147" s="106" t="s">
        <v>305</v>
      </c>
      <c r="E147" s="107"/>
      <c r="F147" s="107"/>
      <c r="G147" s="107"/>
      <c r="H147" s="107"/>
      <c r="I147" s="95" t="s">
        <v>303</v>
      </c>
      <c r="J147" s="95" t="s">
        <v>304</v>
      </c>
      <c r="K147" s="49"/>
    </row>
    <row r="148" spans="1:11" ht="14.25" customHeight="1" x14ac:dyDescent="0.2">
      <c r="A148" s="48"/>
      <c r="B148" s="44">
        <f>IF((SUM(D148:E148)&gt;SUM(G148:H148)),1,0)</f>
        <v>0</v>
      </c>
      <c r="C148" s="44">
        <f>IF((SUM(D148:E148)&lt;SUM(G148:H148)),1,0)</f>
        <v>1</v>
      </c>
      <c r="D148" s="44">
        <f>IF(ISBLANK('Team Matches'!D190),0,1)</f>
        <v>0</v>
      </c>
      <c r="E148" s="44">
        <f>IF(ISBLANK('Team Matches'!E190),0,1)</f>
        <v>0</v>
      </c>
      <c r="F148" s="44" t="str">
        <f>IF(AND((SUM(D148:E148)=SUM(G148:H148)),(SUM(D148:E148,G148:H148)&lt;&gt;0)),"X","")</f>
        <v/>
      </c>
      <c r="G148" s="44">
        <f>IF(ISBLANK('Team Matches'!G190),0,1)</f>
        <v>1</v>
      </c>
      <c r="H148" s="44">
        <f>IF(ISBLANK('Team Matches'!H190),0,1)</f>
        <v>1</v>
      </c>
      <c r="I148" s="44">
        <f>IF((SUM(G148:H148)&gt;SUM(D148:E148)),1,0)</f>
        <v>1</v>
      </c>
      <c r="J148" s="44">
        <f>IF((SUM(D148:E148)&gt;SUM(G148:H148)),1,0)</f>
        <v>0</v>
      </c>
      <c r="K148" s="49"/>
    </row>
    <row r="149" spans="1:11" ht="14.25" customHeight="1" x14ac:dyDescent="0.2">
      <c r="A149" s="48"/>
      <c r="B149" s="44">
        <f>IF((SUM(D149:E149)&gt;SUM(G149:H149)),1,0)</f>
        <v>0</v>
      </c>
      <c r="C149" s="44">
        <f>IF((SUM(D149:E149)&lt;SUM(G149:H149)),1,0)</f>
        <v>1</v>
      </c>
      <c r="D149" s="44">
        <f>IF(ISBLANK('Team Matches'!D191),0,1)</f>
        <v>0</v>
      </c>
      <c r="E149" s="44">
        <f>IF(ISBLANK('Team Matches'!E191),0,1)</f>
        <v>0</v>
      </c>
      <c r="F149" s="44" t="str">
        <f>IF(AND((SUM(D149:E149)=SUM(G149:H149)),(SUM(D149:E149,G149:H149)&lt;&gt;0)),"X","")</f>
        <v/>
      </c>
      <c r="G149" s="44">
        <f>IF(ISBLANK('Team Matches'!G191),0,1)</f>
        <v>1</v>
      </c>
      <c r="H149" s="44">
        <f>IF(ISBLANK('Team Matches'!H191),0,1)</f>
        <v>0</v>
      </c>
      <c r="I149" s="44">
        <f>IF((SUM(G149:H149)&gt;SUM(D149:E149)),1,0)</f>
        <v>1</v>
      </c>
      <c r="J149" s="44">
        <f>IF((SUM(D149:E149)&gt;SUM(G149:H149)),1,0)</f>
        <v>0</v>
      </c>
      <c r="K149" s="49"/>
    </row>
    <row r="150" spans="1:11" ht="14.25" customHeight="1" x14ac:dyDescent="0.2">
      <c r="A150" s="48"/>
      <c r="B150" s="44">
        <f>IF((SUM(D150:E150)&gt;SUM(G150:H150)),1,0)</f>
        <v>0</v>
      </c>
      <c r="C150" s="44">
        <f>IF((SUM(D150:E150)&lt;SUM(G150:H150)),1,0)</f>
        <v>1</v>
      </c>
      <c r="D150" s="44">
        <f>IF(ISBLANK('Team Matches'!D192),0,1)</f>
        <v>0</v>
      </c>
      <c r="E150" s="44">
        <f>IF(ISBLANK('Team Matches'!E192),0,1)</f>
        <v>0</v>
      </c>
      <c r="F150" s="44" t="str">
        <f>IF(AND((SUM(D150:E150)=SUM(G150:H150)),(SUM(D150:E150,G150:H150)&lt;&gt;0)),"X","")</f>
        <v/>
      </c>
      <c r="G150" s="44">
        <f>IF(ISBLANK('Team Matches'!G192),0,1)</f>
        <v>1</v>
      </c>
      <c r="H150" s="44">
        <f>IF(ISBLANK('Team Matches'!H192),0,1)</f>
        <v>1</v>
      </c>
      <c r="I150" s="44">
        <f>IF((SUM(G150:H150)&gt;SUM(D150:E150)),1,0)</f>
        <v>1</v>
      </c>
      <c r="J150" s="44">
        <f>IF((SUM(D150:E150)&gt;SUM(G150:H150)),1,0)</f>
        <v>0</v>
      </c>
      <c r="K150" s="49"/>
    </row>
    <row r="151" spans="1:11" ht="14.25" customHeight="1" x14ac:dyDescent="0.2">
      <c r="A151" s="48"/>
      <c r="B151" s="44">
        <f>IF((SUM(D151:E151)&gt;SUM(G151:H151)),1,0)</f>
        <v>0</v>
      </c>
      <c r="C151" s="44">
        <f>IF((SUM(D151:E151)&lt;SUM(G151:H151)),1,0)</f>
        <v>1</v>
      </c>
      <c r="D151" s="44">
        <f>IF(ISBLANK('Team Matches'!D193),0,1)</f>
        <v>0</v>
      </c>
      <c r="E151" s="44">
        <f>IF(ISBLANK('Team Matches'!E193),0,1)</f>
        <v>0</v>
      </c>
      <c r="F151" s="44" t="str">
        <f>IF(AND((SUM(D151:E151)=SUM(G151:H151)),(SUM(D151:E151,G151:H151)&lt;&gt;0)),"X","")</f>
        <v/>
      </c>
      <c r="G151" s="44">
        <f>IF(ISBLANK('Team Matches'!G193),0,1)</f>
        <v>1</v>
      </c>
      <c r="H151" s="44">
        <f>IF(ISBLANK('Team Matches'!H193),0,1)</f>
        <v>1</v>
      </c>
      <c r="I151" s="44">
        <f>IF((SUM(G151:H151)&gt;SUM(D151:E151)),1,0)</f>
        <v>1</v>
      </c>
      <c r="J151" s="44">
        <f>IF((SUM(D151:E151)&gt;SUM(G151:H151)),1,0)</f>
        <v>0</v>
      </c>
      <c r="K151" s="49"/>
    </row>
    <row r="152" spans="1:11" ht="14.25" customHeight="1" x14ac:dyDescent="0.2">
      <c r="A152" s="48"/>
      <c r="B152" s="44">
        <f>IF((SUM(D152:E152)&gt;SUM(G152:H152)),1,0)</f>
        <v>0</v>
      </c>
      <c r="C152" s="44">
        <f>IF((SUM(D152:E152)&lt;SUM(G152:H152)),1,0)</f>
        <v>1</v>
      </c>
      <c r="D152" s="44">
        <f>IF(ISBLANK('Team Matches'!D194),0,1)</f>
        <v>0</v>
      </c>
      <c r="E152" s="44">
        <f>IF(ISBLANK('Team Matches'!E194),0,1)</f>
        <v>0</v>
      </c>
      <c r="F152" s="44" t="str">
        <f>IF(AND((SUM(D152:E152)=SUM(G152:H152)),(SUM(D152:E152,G152:H152)&lt;&gt;0)),"X","")</f>
        <v/>
      </c>
      <c r="G152" s="44">
        <f>IF(ISBLANK('Team Matches'!G194),0,1)</f>
        <v>1</v>
      </c>
      <c r="H152" s="44">
        <f>IF(ISBLANK('Team Matches'!H194),0,1)</f>
        <v>1</v>
      </c>
      <c r="I152" s="44">
        <f>IF((SUM(G152:H152)&gt;SUM(D152:E152)),1,0)</f>
        <v>1</v>
      </c>
      <c r="J152" s="44">
        <f>IF((SUM(D152:E152)&gt;SUM(G152:H152)),1,0)</f>
        <v>0</v>
      </c>
      <c r="K152" s="49"/>
    </row>
    <row r="153" spans="1:11" ht="14.25" customHeight="1" x14ac:dyDescent="0.25">
      <c r="A153" s="64" t="s">
        <v>306</v>
      </c>
      <c r="B153" s="44">
        <f>SUM(B148:B152)</f>
        <v>0</v>
      </c>
      <c r="C153" s="44">
        <f>SUM(C148:C152)</f>
        <v>5</v>
      </c>
      <c r="D153" s="44">
        <f>SUM(D148:D152)</f>
        <v>0</v>
      </c>
      <c r="E153" s="44">
        <f>SUM(E148:E152)</f>
        <v>0</v>
      </c>
      <c r="F153" s="92"/>
      <c r="G153" s="44">
        <f>SUM(G148:G152)</f>
        <v>5</v>
      </c>
      <c r="H153" s="44">
        <f>SUM(H148:H152)</f>
        <v>4</v>
      </c>
      <c r="I153" s="44">
        <f>SUM(I148:I152)</f>
        <v>5</v>
      </c>
      <c r="J153" s="44">
        <f>SUM(J148:J152)</f>
        <v>0</v>
      </c>
      <c r="K153" s="49"/>
    </row>
    <row r="154" spans="1:11" ht="14.25" customHeight="1" x14ac:dyDescent="0.2">
      <c r="A154" s="48"/>
      <c r="B154" s="92"/>
      <c r="C154" s="92"/>
      <c r="D154" s="92"/>
      <c r="E154" s="92"/>
      <c r="F154" s="92"/>
      <c r="G154" s="92"/>
      <c r="H154" s="92"/>
      <c r="I154" s="92"/>
      <c r="J154" s="92"/>
      <c r="K154" s="49"/>
    </row>
    <row r="155" spans="1:11" ht="14.25" customHeight="1" x14ac:dyDescent="0.2">
      <c r="A155" s="48"/>
      <c r="B155" s="44" t="s">
        <v>187</v>
      </c>
      <c r="C155" s="92"/>
      <c r="D155" s="92"/>
      <c r="E155" s="92"/>
      <c r="F155" s="92"/>
      <c r="G155" s="92"/>
      <c r="H155" s="92"/>
      <c r="I155" s="92"/>
      <c r="J155" s="44" t="s">
        <v>188</v>
      </c>
      <c r="K155" s="49"/>
    </row>
    <row r="156" spans="1:11" ht="14.25" customHeight="1" x14ac:dyDescent="0.2">
      <c r="A156" s="48"/>
      <c r="B156" s="44" t="s">
        <v>185</v>
      </c>
      <c r="C156" s="92"/>
      <c r="D156" s="92"/>
      <c r="E156" s="92"/>
      <c r="F156" s="92"/>
      <c r="G156" s="92"/>
      <c r="H156" s="92"/>
      <c r="I156" s="92"/>
      <c r="J156" s="44" t="s">
        <v>186</v>
      </c>
      <c r="K156" s="49"/>
    </row>
    <row r="157" spans="1:11" ht="14.25" customHeight="1" x14ac:dyDescent="0.2">
      <c r="A157" s="48"/>
      <c r="B157" s="44" t="s">
        <v>328</v>
      </c>
      <c r="C157" s="92"/>
      <c r="D157" s="92"/>
      <c r="E157" s="92"/>
      <c r="F157" s="92"/>
      <c r="G157" s="92"/>
      <c r="H157" s="92"/>
      <c r="I157" s="92"/>
      <c r="J157" s="44" t="s">
        <v>329</v>
      </c>
      <c r="K157" s="49"/>
    </row>
    <row r="158" spans="1:11" s="42" customFormat="1" ht="14.25" customHeight="1" x14ac:dyDescent="0.2">
      <c r="A158" s="48"/>
      <c r="B158" s="43" t="s">
        <v>307</v>
      </c>
      <c r="C158" s="34" t="s">
        <v>308</v>
      </c>
      <c r="D158" s="34" t="s">
        <v>309</v>
      </c>
      <c r="E158" s="34" t="s">
        <v>310</v>
      </c>
      <c r="F158" s="34" t="s">
        <v>311</v>
      </c>
      <c r="G158" s="34" t="s">
        <v>312</v>
      </c>
      <c r="H158" s="34" t="s">
        <v>313</v>
      </c>
      <c r="I158" s="34" t="s">
        <v>314</v>
      </c>
      <c r="J158" s="34" t="s">
        <v>315</v>
      </c>
      <c r="K158" s="50" t="s">
        <v>316</v>
      </c>
    </row>
    <row r="159" spans="1:11" s="42" customFormat="1" ht="14.25" customHeight="1" x14ac:dyDescent="0.2">
      <c r="A159" s="51" t="s">
        <v>330</v>
      </c>
      <c r="B159" s="52">
        <f>'Team Matches'!C198</f>
        <v>0</v>
      </c>
      <c r="C159" s="53">
        <f>'Team Matches Results Tally'!B153</f>
        <v>0</v>
      </c>
      <c r="D159" s="53">
        <f>SUM('Team Matches Results Tally'!D153:E153)</f>
        <v>0</v>
      </c>
      <c r="E159" s="53">
        <f>'Team Matches Results Tally'!C153</f>
        <v>5</v>
      </c>
      <c r="F159" s="52">
        <f>'Team Matches'!I198</f>
        <v>1</v>
      </c>
      <c r="G159" s="53">
        <f>'Team Matches Results Tally'!I153</f>
        <v>5</v>
      </c>
      <c r="H159" s="53">
        <f>SUM('Team Matches Results Tally'!G153:H153)</f>
        <v>9</v>
      </c>
      <c r="I159" s="53">
        <f>'Team Matches Results Tally'!J153</f>
        <v>0</v>
      </c>
      <c r="J159" s="52" t="str">
        <f>IF(AND(B159=1,F159&lt;&gt;1),'Team Matches'!B187,IF(AND(F159=1,B159&lt;&gt;1),'Team Matches'!G187,""))</f>
        <v>SCKF</v>
      </c>
      <c r="K159" s="54" t="str">
        <f>IF(AND(B159=1,F159&lt;&gt;1),'Team Matches'!G187,IF(AND(F159=1,B159&lt;&gt;1),'Team Matches'!B187,""))</f>
        <v>SWKIF-2</v>
      </c>
    </row>
    <row r="160" spans="1:11" s="80" customFormat="1" ht="14.25" customHeight="1" x14ac:dyDescent="0.2">
      <c r="A160" s="34"/>
      <c r="B160" s="92"/>
      <c r="C160" s="44"/>
      <c r="D160" s="44"/>
      <c r="E160" s="44"/>
      <c r="F160" s="92"/>
      <c r="G160" s="44"/>
      <c r="H160" s="44"/>
      <c r="I160" s="44"/>
      <c r="J160" s="92"/>
      <c r="K160" s="92"/>
    </row>
    <row r="162" spans="1:11" ht="14.25" customHeight="1" x14ac:dyDescent="0.25">
      <c r="A162" s="45" t="s">
        <v>207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7"/>
    </row>
    <row r="163" spans="1:11" ht="14.25" customHeight="1" x14ac:dyDescent="0.2">
      <c r="A163" s="48"/>
      <c r="B163" s="95" t="s">
        <v>303</v>
      </c>
      <c r="C163" s="95" t="s">
        <v>304</v>
      </c>
      <c r="D163" s="106" t="s">
        <v>305</v>
      </c>
      <c r="E163" s="107"/>
      <c r="F163" s="107"/>
      <c r="G163" s="107"/>
      <c r="H163" s="107"/>
      <c r="I163" s="95" t="s">
        <v>303</v>
      </c>
      <c r="J163" s="95" t="s">
        <v>304</v>
      </c>
      <c r="K163" s="49"/>
    </row>
    <row r="164" spans="1:11" ht="14.25" customHeight="1" x14ac:dyDescent="0.2">
      <c r="A164" s="48"/>
      <c r="B164" s="44">
        <f>IF((SUM(D164:E164)&gt;SUM(G164:H164)),1,0)</f>
        <v>1</v>
      </c>
      <c r="C164" s="44">
        <f>IF((SUM(D164:E164)&lt;SUM(G164:H164)),1,0)</f>
        <v>0</v>
      </c>
      <c r="D164" s="44">
        <f>IF(ISBLANK('Team Matches'!D207),0,1)</f>
        <v>1</v>
      </c>
      <c r="E164" s="44">
        <f>IF(ISBLANK('Team Matches'!E207),0,1)</f>
        <v>0</v>
      </c>
      <c r="F164" s="44" t="str">
        <f>IF(AND((SUM(D164:E164)=SUM(G164:H164)),(SUM(D164:E164,G164:H164)&lt;&gt;0)),"X","")</f>
        <v/>
      </c>
      <c r="G164" s="44">
        <f>IF(ISBLANK('Team Matches'!G207),0,1)</f>
        <v>0</v>
      </c>
      <c r="H164" s="44">
        <f>IF(ISBLANK('Team Matches'!H207),0,1)</f>
        <v>0</v>
      </c>
      <c r="I164" s="44">
        <f>IF((SUM(G164:H164)&gt;SUM(D164:E164)),1,0)</f>
        <v>0</v>
      </c>
      <c r="J164" s="44">
        <f>IF((SUM(D164:E164)&gt;SUM(G164:H164)),1,0)</f>
        <v>1</v>
      </c>
      <c r="K164" s="49"/>
    </row>
    <row r="165" spans="1:11" ht="14.25" customHeight="1" x14ac:dyDescent="0.2">
      <c r="A165" s="48"/>
      <c r="B165" s="44">
        <f>IF((SUM(D165:E165)&gt;SUM(G165:H165)),1,0)</f>
        <v>0</v>
      </c>
      <c r="C165" s="44">
        <f>IF((SUM(D165:E165)&lt;SUM(G165:H165)),1,0)</f>
        <v>1</v>
      </c>
      <c r="D165" s="44">
        <f>IF(ISBLANK('Team Matches'!D208),0,1)</f>
        <v>0</v>
      </c>
      <c r="E165" s="44">
        <f>IF(ISBLANK('Team Matches'!E208),0,1)</f>
        <v>0</v>
      </c>
      <c r="F165" s="44" t="str">
        <f>IF(AND((SUM(D165:E165)=SUM(G165:H165)),(SUM(D165:E165,G165:H165)&lt;&gt;0)),"X","")</f>
        <v/>
      </c>
      <c r="G165" s="44">
        <f>IF(ISBLANK('Team Matches'!G208),0,1)</f>
        <v>1</v>
      </c>
      <c r="H165" s="44">
        <f>IF(ISBLANK('Team Matches'!H208),0,1)</f>
        <v>0</v>
      </c>
      <c r="I165" s="44">
        <f>IF((SUM(G165:H165)&gt;SUM(D165:E165)),1,0)</f>
        <v>1</v>
      </c>
      <c r="J165" s="44">
        <f>IF((SUM(D165:E165)&gt;SUM(G165:H165)),1,0)</f>
        <v>0</v>
      </c>
      <c r="K165" s="49"/>
    </row>
    <row r="166" spans="1:11" ht="14.25" customHeight="1" x14ac:dyDescent="0.2">
      <c r="A166" s="48"/>
      <c r="B166" s="44">
        <f>IF((SUM(D166:E166)&gt;SUM(G166:H166)),1,0)</f>
        <v>1</v>
      </c>
      <c r="C166" s="44">
        <f>IF((SUM(D166:E166)&lt;SUM(G166:H166)),1,0)</f>
        <v>0</v>
      </c>
      <c r="D166" s="44">
        <f>IF(ISBLANK('Team Matches'!D209),0,1)</f>
        <v>1</v>
      </c>
      <c r="E166" s="44">
        <f>IF(ISBLANK('Team Matches'!E209),0,1)</f>
        <v>0</v>
      </c>
      <c r="F166" s="44" t="str">
        <f>IF(AND((SUM(D166:E166)=SUM(G166:H166)),(SUM(D166:E166,G166:H166)&lt;&gt;0)),"X","")</f>
        <v/>
      </c>
      <c r="G166" s="44">
        <f>IF(ISBLANK('Team Matches'!G209),0,1)</f>
        <v>0</v>
      </c>
      <c r="H166" s="44">
        <f>IF(ISBLANK('Team Matches'!H209),0,1)</f>
        <v>0</v>
      </c>
      <c r="I166" s="44">
        <f>IF((SUM(G166:H166)&gt;SUM(D166:E166)),1,0)</f>
        <v>0</v>
      </c>
      <c r="J166" s="44">
        <f>IF((SUM(D166:E166)&gt;SUM(G166:H166)),1,0)</f>
        <v>1</v>
      </c>
      <c r="K166" s="49"/>
    </row>
    <row r="167" spans="1:11" ht="14.25" customHeight="1" x14ac:dyDescent="0.2">
      <c r="A167" s="48"/>
      <c r="B167" s="44">
        <f>IF((SUM(D167:E167)&gt;SUM(G167:H167)),1,0)</f>
        <v>1</v>
      </c>
      <c r="C167" s="44">
        <f>IF((SUM(D167:E167)&lt;SUM(G167:H167)),1,0)</f>
        <v>0</v>
      </c>
      <c r="D167" s="44">
        <f>IF(ISBLANK('Team Matches'!D210),0,1)</f>
        <v>1</v>
      </c>
      <c r="E167" s="44">
        <f>IF(ISBLANK('Team Matches'!E210),0,1)</f>
        <v>1</v>
      </c>
      <c r="F167" s="44" t="str">
        <f>IF(AND((SUM(D167:E167)=SUM(G167:H167)),(SUM(D167:E167,G167:H167)&lt;&gt;0)),"X","")</f>
        <v/>
      </c>
      <c r="G167" s="44">
        <f>IF(ISBLANK('Team Matches'!G210),0,1)</f>
        <v>0</v>
      </c>
      <c r="H167" s="44">
        <f>IF(ISBLANK('Team Matches'!H210),0,1)</f>
        <v>0</v>
      </c>
      <c r="I167" s="44">
        <f>IF((SUM(G167:H167)&gt;SUM(D167:E167)),1,0)</f>
        <v>0</v>
      </c>
      <c r="J167" s="44">
        <f>IF((SUM(D167:E167)&gt;SUM(G167:H167)),1,0)</f>
        <v>1</v>
      </c>
      <c r="K167" s="49"/>
    </row>
    <row r="168" spans="1:11" ht="14.25" customHeight="1" x14ac:dyDescent="0.2">
      <c r="A168" s="48"/>
      <c r="B168" s="44">
        <f>IF((SUM(D168:E168)&gt;SUM(G168:H168)),1,0)</f>
        <v>1</v>
      </c>
      <c r="C168" s="44">
        <f>IF((SUM(D168:E168)&lt;SUM(G168:H168)),1,0)</f>
        <v>0</v>
      </c>
      <c r="D168" s="44">
        <f>IF(ISBLANK('Team Matches'!D211),0,1)</f>
        <v>1</v>
      </c>
      <c r="E168" s="44">
        <f>IF(ISBLANK('Team Matches'!E211),0,1)</f>
        <v>0</v>
      </c>
      <c r="F168" s="44" t="str">
        <f>IF(AND((SUM(D168:E168)=SUM(G168:H168)),(SUM(D168:E168,G168:H168)&lt;&gt;0)),"X","")</f>
        <v/>
      </c>
      <c r="G168" s="44">
        <f>IF(ISBLANK('Team Matches'!G211),0,1)</f>
        <v>0</v>
      </c>
      <c r="H168" s="44">
        <f>IF(ISBLANK('Team Matches'!H211),0,1)</f>
        <v>0</v>
      </c>
      <c r="I168" s="44">
        <f>IF((SUM(G168:H168)&gt;SUM(D168:E168)),1,0)</f>
        <v>0</v>
      </c>
      <c r="J168" s="44">
        <f>IF((SUM(D168:E168)&gt;SUM(G168:H168)),1,0)</f>
        <v>1</v>
      </c>
      <c r="K168" s="49"/>
    </row>
    <row r="169" spans="1:11" ht="14.25" customHeight="1" x14ac:dyDescent="0.25">
      <c r="A169" s="64" t="s">
        <v>306</v>
      </c>
      <c r="B169" s="44">
        <f>SUM(B164:B168)</f>
        <v>4</v>
      </c>
      <c r="C169" s="44">
        <f>SUM(C164:C168)</f>
        <v>1</v>
      </c>
      <c r="D169" s="44">
        <f>SUM(D164:D168)</f>
        <v>4</v>
      </c>
      <c r="E169" s="44">
        <f>SUM(E164:E168)</f>
        <v>1</v>
      </c>
      <c r="F169" s="92"/>
      <c r="G169" s="44">
        <f>SUM(G164:G168)</f>
        <v>1</v>
      </c>
      <c r="H169" s="44">
        <f>SUM(H164:H168)</f>
        <v>0</v>
      </c>
      <c r="I169" s="44">
        <f>SUM(I164:I168)</f>
        <v>1</v>
      </c>
      <c r="J169" s="44">
        <f>SUM(J164:J168)</f>
        <v>4</v>
      </c>
      <c r="K169" s="49"/>
    </row>
    <row r="170" spans="1:11" ht="14.25" customHeight="1" x14ac:dyDescent="0.2">
      <c r="A170" s="48"/>
      <c r="B170" s="92"/>
      <c r="C170" s="92"/>
      <c r="D170" s="92"/>
      <c r="E170" s="92"/>
      <c r="F170" s="92"/>
      <c r="G170" s="92"/>
      <c r="H170" s="92"/>
      <c r="I170" s="92"/>
      <c r="J170" s="92"/>
      <c r="K170" s="49"/>
    </row>
    <row r="171" spans="1:11" s="42" customFormat="1" ht="14.25" customHeight="1" x14ac:dyDescent="0.2">
      <c r="A171" s="48"/>
      <c r="B171" s="43" t="s">
        <v>307</v>
      </c>
      <c r="C171" s="34" t="s">
        <v>308</v>
      </c>
      <c r="D171" s="34" t="s">
        <v>309</v>
      </c>
      <c r="E171" s="34" t="s">
        <v>310</v>
      </c>
      <c r="F171" s="34" t="s">
        <v>311</v>
      </c>
      <c r="G171" s="34" t="s">
        <v>312</v>
      </c>
      <c r="H171" s="34" t="s">
        <v>313</v>
      </c>
      <c r="I171" s="34" t="s">
        <v>314</v>
      </c>
      <c r="J171" s="34" t="s">
        <v>315</v>
      </c>
      <c r="K171" s="50" t="s">
        <v>316</v>
      </c>
    </row>
    <row r="172" spans="1:11" s="42" customFormat="1" ht="14.25" customHeight="1" x14ac:dyDescent="0.2">
      <c r="A172" s="51" t="s">
        <v>331</v>
      </c>
      <c r="B172" s="52">
        <f>'Team Matches'!C215</f>
        <v>1</v>
      </c>
      <c r="C172" s="53">
        <f>'Team Matches Results Tally'!B169</f>
        <v>4</v>
      </c>
      <c r="D172" s="53">
        <f>SUM('Team Matches Results Tally'!D169:E169)</f>
        <v>5</v>
      </c>
      <c r="E172" s="53">
        <f>'Team Matches Results Tally'!C169</f>
        <v>1</v>
      </c>
      <c r="F172" s="52">
        <f>'Team Matches'!I215</f>
        <v>0</v>
      </c>
      <c r="G172" s="53">
        <f>'Team Matches Results Tally'!I169</f>
        <v>1</v>
      </c>
      <c r="H172" s="53">
        <f>SUM('Team Matches Results Tally'!G169:H169)</f>
        <v>1</v>
      </c>
      <c r="I172" s="53">
        <f>'Team Matches Results Tally'!J169</f>
        <v>4</v>
      </c>
      <c r="J172" s="52" t="str">
        <f>IF(AND(B172=1,F172&lt;&gt;1),'Team Matches'!B204,IF(AND(F172=1,B172&lt;&gt;1),'Team Matches'!G204,""))</f>
        <v>HKF</v>
      </c>
      <c r="K172" s="54" t="str">
        <f>IF(AND(B172=1,F172&lt;&gt;1),'Team Matches'!G204,IF(AND(F172=1,B172&lt;&gt;1),'Team Matches'!B204,""))</f>
        <v>SFU</v>
      </c>
    </row>
    <row r="173" spans="1:11" s="80" customFormat="1" ht="14.25" customHeight="1" x14ac:dyDescent="0.2">
      <c r="A173" s="34"/>
      <c r="B173" s="92"/>
      <c r="C173" s="44"/>
      <c r="D173" s="44"/>
      <c r="E173" s="44"/>
      <c r="F173" s="92"/>
      <c r="G173" s="44"/>
      <c r="H173" s="44"/>
      <c r="I173" s="44"/>
      <c r="J173" s="92"/>
      <c r="K173" s="92"/>
    </row>
    <row r="175" spans="1:11" ht="14.25" customHeight="1" x14ac:dyDescent="0.25">
      <c r="A175" s="45" t="s">
        <v>208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7"/>
    </row>
    <row r="176" spans="1:11" ht="14.25" customHeight="1" x14ac:dyDescent="0.2">
      <c r="A176" s="48"/>
      <c r="B176" s="95" t="s">
        <v>303</v>
      </c>
      <c r="C176" s="95" t="s">
        <v>304</v>
      </c>
      <c r="D176" s="106" t="s">
        <v>305</v>
      </c>
      <c r="E176" s="107"/>
      <c r="F176" s="107"/>
      <c r="G176" s="107"/>
      <c r="H176" s="107"/>
      <c r="I176" s="95" t="s">
        <v>303</v>
      </c>
      <c r="J176" s="95" t="s">
        <v>304</v>
      </c>
      <c r="K176" s="49"/>
    </row>
    <row r="177" spans="1:11" ht="14.25" customHeight="1" x14ac:dyDescent="0.2">
      <c r="A177" s="48"/>
      <c r="B177" s="44">
        <f>IF((SUM(D177:E177)&gt;SUM(G177:H177)),1,0)</f>
        <v>0</v>
      </c>
      <c r="C177" s="44">
        <f>IF((SUM(D177:E177)&lt;SUM(G177:H177)),1,0)</f>
        <v>1</v>
      </c>
      <c r="D177" s="44">
        <f>IF(ISBLANK('Team Matches'!D224),0,1)</f>
        <v>0</v>
      </c>
      <c r="E177" s="44">
        <f>IF(ISBLANK('Team Matches'!E224),0,1)</f>
        <v>0</v>
      </c>
      <c r="F177" s="44" t="str">
        <f>IF(AND((SUM(D177:E177)=SUM(G177:H177)),(SUM(D177:E177,G177:H177)&lt;&gt;0)),"X","")</f>
        <v/>
      </c>
      <c r="G177" s="44">
        <f>IF(ISBLANK('Team Matches'!G224),0,1)</f>
        <v>1</v>
      </c>
      <c r="H177" s="44">
        <f>IF(ISBLANK('Team Matches'!H224),0,1)</f>
        <v>1</v>
      </c>
      <c r="I177" s="44">
        <f>IF((SUM(G177:H177)&gt;SUM(D177:E177)),1,0)</f>
        <v>1</v>
      </c>
      <c r="J177" s="44">
        <f>IF((SUM(D177:E177)&gt;SUM(G177:H177)),1,0)</f>
        <v>0</v>
      </c>
      <c r="K177" s="49"/>
    </row>
    <row r="178" spans="1:11" ht="14.25" customHeight="1" x14ac:dyDescent="0.2">
      <c r="A178" s="48"/>
      <c r="B178" s="44">
        <f>IF((SUM(D178:E178)&gt;SUM(G178:H178)),1,0)</f>
        <v>0</v>
      </c>
      <c r="C178" s="44">
        <f>IF((SUM(D178:E178)&lt;SUM(G178:H178)),1,0)</f>
        <v>0</v>
      </c>
      <c r="D178" s="44">
        <f>IF(ISBLANK('Team Matches'!D225),0,1)</f>
        <v>0</v>
      </c>
      <c r="E178" s="44">
        <f>IF(ISBLANK('Team Matches'!E225),0,1)</f>
        <v>0</v>
      </c>
      <c r="F178" s="44" t="str">
        <f>IF(AND((SUM(D178:E178)=SUM(G178:H178)),(SUM(D178:E178,G178:H178)&lt;&gt;0)),"X","")</f>
        <v/>
      </c>
      <c r="G178" s="44">
        <f>IF(ISBLANK('Team Matches'!G225),0,1)</f>
        <v>0</v>
      </c>
      <c r="H178" s="44">
        <f>IF(ISBLANK('Team Matches'!H225),0,1)</f>
        <v>0</v>
      </c>
      <c r="I178" s="44">
        <f>IF((SUM(G178:H178)&gt;SUM(D178:E178)),1,0)</f>
        <v>0</v>
      </c>
      <c r="J178" s="44">
        <f>IF((SUM(D178:E178)&gt;SUM(G178:H178)),1,0)</f>
        <v>0</v>
      </c>
      <c r="K178" s="49"/>
    </row>
    <row r="179" spans="1:11" ht="14.25" customHeight="1" x14ac:dyDescent="0.2">
      <c r="A179" s="48"/>
      <c r="B179" s="44">
        <f>IF((SUM(D179:E179)&gt;SUM(G179:H179)),1,0)</f>
        <v>0</v>
      </c>
      <c r="C179" s="44">
        <f>IF((SUM(D179:E179)&lt;SUM(G179:H179)),1,0)</f>
        <v>0</v>
      </c>
      <c r="D179" s="44">
        <f>IF(ISBLANK('Team Matches'!D226),0,1)</f>
        <v>0</v>
      </c>
      <c r="E179" s="44">
        <f>IF(ISBLANK('Team Matches'!E226),0,1)</f>
        <v>0</v>
      </c>
      <c r="F179" s="44" t="str">
        <f>IF(AND((SUM(D179:E179)=SUM(G179:H179)),(SUM(D179:E179,G179:H179)&lt;&gt;0)),"X","")</f>
        <v/>
      </c>
      <c r="G179" s="44">
        <f>IF(ISBLANK('Team Matches'!G226),0,1)</f>
        <v>0</v>
      </c>
      <c r="H179" s="44">
        <f>IF(ISBLANK('Team Matches'!H226),0,1)</f>
        <v>0</v>
      </c>
      <c r="I179" s="44">
        <f>IF((SUM(G179:H179)&gt;SUM(D179:E179)),1,0)</f>
        <v>0</v>
      </c>
      <c r="J179" s="44">
        <f>IF((SUM(D179:E179)&gt;SUM(G179:H179)),1,0)</f>
        <v>0</v>
      </c>
      <c r="K179" s="49"/>
    </row>
    <row r="180" spans="1:11" ht="14.25" customHeight="1" x14ac:dyDescent="0.2">
      <c r="A180" s="48"/>
      <c r="B180" s="44">
        <f>IF((SUM(D180:E180)&gt;SUM(G180:H180)),1,0)</f>
        <v>0</v>
      </c>
      <c r="C180" s="44">
        <f>IF((SUM(D180:E180)&lt;SUM(G180:H180)),1,0)</f>
        <v>1</v>
      </c>
      <c r="D180" s="44">
        <f>IF(ISBLANK('Team Matches'!D227),0,1)</f>
        <v>0</v>
      </c>
      <c r="E180" s="44">
        <f>IF(ISBLANK('Team Matches'!E227),0,1)</f>
        <v>0</v>
      </c>
      <c r="F180" s="44" t="str">
        <f>IF(AND((SUM(D180:E180)=SUM(G180:H180)),(SUM(D180:E180,G180:H180)&lt;&gt;0)),"X","")</f>
        <v/>
      </c>
      <c r="G180" s="44">
        <f>IF(ISBLANK('Team Matches'!G227),0,1)</f>
        <v>1</v>
      </c>
      <c r="H180" s="44">
        <f>IF(ISBLANK('Team Matches'!H227),0,1)</f>
        <v>1</v>
      </c>
      <c r="I180" s="44">
        <f>IF((SUM(G180:H180)&gt;SUM(D180:E180)),1,0)</f>
        <v>1</v>
      </c>
      <c r="J180" s="44">
        <f>IF((SUM(D180:E180)&gt;SUM(G180:H180)),1,0)</f>
        <v>0</v>
      </c>
      <c r="K180" s="49"/>
    </row>
    <row r="181" spans="1:11" ht="14.25" customHeight="1" x14ac:dyDescent="0.2">
      <c r="A181" s="48"/>
      <c r="B181" s="44">
        <f>IF((SUM(D181:E181)&gt;SUM(G181:H181)),1,0)</f>
        <v>0</v>
      </c>
      <c r="C181" s="44">
        <f>IF((SUM(D181:E181)&lt;SUM(G181:H181)),1,0)</f>
        <v>1</v>
      </c>
      <c r="D181" s="44">
        <f>IF(ISBLANK('Team Matches'!D228),0,1)</f>
        <v>0</v>
      </c>
      <c r="E181" s="44">
        <f>IF(ISBLANK('Team Matches'!E228),0,1)</f>
        <v>0</v>
      </c>
      <c r="F181" s="44" t="str">
        <f>IF(AND((SUM(D181:E181)=SUM(G181:H181)),(SUM(D181:E181,G181:H181)&lt;&gt;0)),"X","")</f>
        <v/>
      </c>
      <c r="G181" s="44">
        <f>IF(ISBLANK('Team Matches'!G228),0,1)</f>
        <v>1</v>
      </c>
      <c r="H181" s="44">
        <f>IF(ISBLANK('Team Matches'!H228),0,1)</f>
        <v>1</v>
      </c>
      <c r="I181" s="44">
        <f>IF((SUM(G181:H181)&gt;SUM(D181:E181)),1,0)</f>
        <v>1</v>
      </c>
      <c r="J181" s="44">
        <f>IF((SUM(D181:E181)&gt;SUM(G181:H181)),1,0)</f>
        <v>0</v>
      </c>
      <c r="K181" s="49"/>
    </row>
    <row r="182" spans="1:11" ht="14.25" customHeight="1" x14ac:dyDescent="0.25">
      <c r="A182" s="64" t="s">
        <v>306</v>
      </c>
      <c r="B182" s="44">
        <f>SUM(B177:B181)</f>
        <v>0</v>
      </c>
      <c r="C182" s="44">
        <f>SUM(C177:C181)</f>
        <v>3</v>
      </c>
      <c r="D182" s="44">
        <f>SUM(D177:D181)</f>
        <v>0</v>
      </c>
      <c r="E182" s="44">
        <f>SUM(E177:E181)</f>
        <v>0</v>
      </c>
      <c r="F182" s="92"/>
      <c r="G182" s="44">
        <f>SUM(G177:G181)</f>
        <v>3</v>
      </c>
      <c r="H182" s="44">
        <f>SUM(H177:H181)</f>
        <v>3</v>
      </c>
      <c r="I182" s="44">
        <f>SUM(I177:I181)</f>
        <v>3</v>
      </c>
      <c r="J182" s="44">
        <f>SUM(J177:J181)</f>
        <v>0</v>
      </c>
      <c r="K182" s="49"/>
    </row>
    <row r="183" spans="1:11" ht="14.25" customHeight="1" x14ac:dyDescent="0.2">
      <c r="A183" s="48"/>
      <c r="B183" s="92"/>
      <c r="C183" s="92"/>
      <c r="D183" s="92"/>
      <c r="E183" s="92"/>
      <c r="F183" s="92"/>
      <c r="G183" s="92"/>
      <c r="H183" s="92"/>
      <c r="I183" s="92"/>
      <c r="J183" s="92"/>
      <c r="K183" s="49"/>
    </row>
    <row r="184" spans="1:11" s="42" customFormat="1" ht="14.25" customHeight="1" x14ac:dyDescent="0.2">
      <c r="A184" s="48"/>
      <c r="B184" s="43" t="s">
        <v>307</v>
      </c>
      <c r="C184" s="34" t="s">
        <v>308</v>
      </c>
      <c r="D184" s="34" t="s">
        <v>309</v>
      </c>
      <c r="E184" s="34" t="s">
        <v>310</v>
      </c>
      <c r="F184" s="34" t="s">
        <v>311</v>
      </c>
      <c r="G184" s="34" t="s">
        <v>312</v>
      </c>
      <c r="H184" s="34" t="s">
        <v>313</v>
      </c>
      <c r="I184" s="34" t="s">
        <v>314</v>
      </c>
      <c r="J184" s="34" t="s">
        <v>315</v>
      </c>
      <c r="K184" s="50" t="s">
        <v>316</v>
      </c>
    </row>
    <row r="185" spans="1:11" s="42" customFormat="1" ht="14.25" customHeight="1" x14ac:dyDescent="0.2">
      <c r="A185" s="51" t="s">
        <v>332</v>
      </c>
      <c r="B185" s="52">
        <f>'Team Matches'!C232</f>
        <v>0</v>
      </c>
      <c r="C185" s="53">
        <f>'Team Matches Results Tally'!B182</f>
        <v>0</v>
      </c>
      <c r="D185" s="53">
        <f>SUM('Team Matches Results Tally'!D182:E182)</f>
        <v>0</v>
      </c>
      <c r="E185" s="53">
        <f>'Team Matches Results Tally'!C182</f>
        <v>3</v>
      </c>
      <c r="F185" s="52">
        <f>'Team Matches'!I232</f>
        <v>1</v>
      </c>
      <c r="G185" s="53">
        <f>'Team Matches Results Tally'!I182</f>
        <v>3</v>
      </c>
      <c r="H185" s="53">
        <f>SUM('Team Matches Results Tally'!G182:H182)</f>
        <v>6</v>
      </c>
      <c r="I185" s="53">
        <f>'Team Matches Results Tally'!J182</f>
        <v>0</v>
      </c>
      <c r="J185" s="52" t="str">
        <f>IF(AND(B185=1,F185&lt;&gt;1),'Team Matches'!B221,IF(AND(F185=1,B185&lt;&gt;1),'Team Matches'!G221,""))</f>
        <v>SFU</v>
      </c>
      <c r="K185" s="54" t="str">
        <f>IF(AND(B185=1,F185&lt;&gt;1),'Team Matches'!G221,IF(AND(F185=1,B185&lt;&gt;1),'Team Matches'!B221,""))</f>
        <v>TAC</v>
      </c>
    </row>
    <row r="186" spans="1:11" s="80" customFormat="1" ht="14.25" customHeight="1" x14ac:dyDescent="0.2">
      <c r="A186" s="34"/>
      <c r="B186" s="92"/>
      <c r="C186" s="44"/>
      <c r="D186" s="44"/>
      <c r="E186" s="44"/>
      <c r="F186" s="92"/>
      <c r="G186" s="44"/>
      <c r="H186" s="44"/>
      <c r="I186" s="44"/>
      <c r="J186" s="92"/>
      <c r="K186" s="92"/>
    </row>
    <row r="188" spans="1:11" ht="14.25" customHeight="1" x14ac:dyDescent="0.25">
      <c r="A188" s="45" t="s">
        <v>209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7"/>
    </row>
    <row r="189" spans="1:11" ht="14.25" customHeight="1" x14ac:dyDescent="0.2">
      <c r="A189" s="48"/>
      <c r="B189" s="95" t="s">
        <v>303</v>
      </c>
      <c r="C189" s="95" t="s">
        <v>304</v>
      </c>
      <c r="D189" s="106" t="s">
        <v>305</v>
      </c>
      <c r="E189" s="107"/>
      <c r="F189" s="107"/>
      <c r="G189" s="107"/>
      <c r="H189" s="107"/>
      <c r="I189" s="95" t="s">
        <v>303</v>
      </c>
      <c r="J189" s="95" t="s">
        <v>304</v>
      </c>
      <c r="K189" s="49"/>
    </row>
    <row r="190" spans="1:11" ht="14.25" customHeight="1" x14ac:dyDescent="0.2">
      <c r="A190" s="48"/>
      <c r="B190" s="44">
        <f>IF((SUM(D190:E190)&gt;SUM(G190:H190)),1,0)</f>
        <v>0</v>
      </c>
      <c r="C190" s="44">
        <f>IF((SUM(D190:E190)&lt;SUM(G190:H190)),1,0)</f>
        <v>1</v>
      </c>
      <c r="D190" s="44">
        <f>IF(ISBLANK('Team Matches'!D241),0,1)</f>
        <v>0</v>
      </c>
      <c r="E190" s="44">
        <f>IF(ISBLANK('Team Matches'!E241),0,1)</f>
        <v>0</v>
      </c>
      <c r="F190" s="44" t="str">
        <f>IF(AND((SUM(D190:E190)=SUM(G190:H190)),(SUM(D190:E190,G190:H190)&lt;&gt;0)),"X","")</f>
        <v/>
      </c>
      <c r="G190" s="44">
        <f>IF(ISBLANK('Team Matches'!G241),0,1)</f>
        <v>1</v>
      </c>
      <c r="H190" s="44">
        <f>IF(ISBLANK('Team Matches'!H241),0,1)</f>
        <v>1</v>
      </c>
      <c r="I190" s="44">
        <f>IF((SUM(G190:H190)&gt;SUM(D190:E190)),1,0)</f>
        <v>1</v>
      </c>
      <c r="J190" s="44">
        <f>IF((SUM(D190:E190)&gt;SUM(G190:H190)),1,0)</f>
        <v>0</v>
      </c>
      <c r="K190" s="49"/>
    </row>
    <row r="191" spans="1:11" ht="14.25" customHeight="1" x14ac:dyDescent="0.2">
      <c r="A191" s="48"/>
      <c r="B191" s="44">
        <f>IF((SUM(D191:E191)&gt;SUM(G191:H191)),1,0)</f>
        <v>0</v>
      </c>
      <c r="C191" s="44">
        <f>IF((SUM(D191:E191)&lt;SUM(G191:H191)),1,0)</f>
        <v>1</v>
      </c>
      <c r="D191" s="44">
        <f>IF(ISBLANK('Team Matches'!D242),0,1)</f>
        <v>0</v>
      </c>
      <c r="E191" s="44">
        <f>IF(ISBLANK('Team Matches'!E242),0,1)</f>
        <v>0</v>
      </c>
      <c r="F191" s="44" t="str">
        <f>IF(AND((SUM(D191:E191)=SUM(G191:H191)),(SUM(D191:E191,G191:H191)&lt;&gt;0)),"X","")</f>
        <v/>
      </c>
      <c r="G191" s="44">
        <f>IF(ISBLANK('Team Matches'!G242),0,1)</f>
        <v>1</v>
      </c>
      <c r="H191" s="44">
        <f>IF(ISBLANK('Team Matches'!H242),0,1)</f>
        <v>0</v>
      </c>
      <c r="I191" s="44">
        <f>IF((SUM(G191:H191)&gt;SUM(D191:E191)),1,0)</f>
        <v>1</v>
      </c>
      <c r="J191" s="44">
        <f>IF((SUM(D191:E191)&gt;SUM(G191:H191)),1,0)</f>
        <v>0</v>
      </c>
      <c r="K191" s="49"/>
    </row>
    <row r="192" spans="1:11" ht="14.25" customHeight="1" x14ac:dyDescent="0.2">
      <c r="A192" s="48"/>
      <c r="B192" s="44">
        <f>IF((SUM(D192:E192)&gt;SUM(G192:H192)),1,0)</f>
        <v>0</v>
      </c>
      <c r="C192" s="44">
        <f>IF((SUM(D192:E192)&lt;SUM(G192:H192)),1,0)</f>
        <v>0</v>
      </c>
      <c r="D192" s="44">
        <f>IF(ISBLANK('Team Matches'!D243),0,1)</f>
        <v>0</v>
      </c>
      <c r="E192" s="44">
        <f>IF(ISBLANK('Team Matches'!E243),0,1)</f>
        <v>0</v>
      </c>
      <c r="F192" s="44" t="str">
        <f>IF(AND((SUM(D192:E192)=SUM(G192:H192)),(SUM(D192:E192,G192:H192)&lt;&gt;0)),"X","")</f>
        <v/>
      </c>
      <c r="G192" s="44">
        <f>IF(ISBLANK('Team Matches'!G243),0,1)</f>
        <v>0</v>
      </c>
      <c r="H192" s="44">
        <f>IF(ISBLANK('Team Matches'!H243),0,1)</f>
        <v>0</v>
      </c>
      <c r="I192" s="44">
        <f>IF((SUM(G192:H192)&gt;SUM(D192:E192)),1,0)</f>
        <v>0</v>
      </c>
      <c r="J192" s="44">
        <f>IF((SUM(D192:E192)&gt;SUM(G192:H192)),1,0)</f>
        <v>0</v>
      </c>
      <c r="K192" s="49"/>
    </row>
    <row r="193" spans="1:11" ht="14.25" customHeight="1" x14ac:dyDescent="0.2">
      <c r="A193" s="48"/>
      <c r="B193" s="44">
        <f>IF((SUM(D193:E193)&gt;SUM(G193:H193)),1,0)</f>
        <v>0</v>
      </c>
      <c r="C193" s="44">
        <f>IF((SUM(D193:E193)&lt;SUM(G193:H193)),1,0)</f>
        <v>1</v>
      </c>
      <c r="D193" s="44">
        <f>IF(ISBLANK('Team Matches'!D244),0,1)</f>
        <v>0</v>
      </c>
      <c r="E193" s="44">
        <f>IF(ISBLANK('Team Matches'!E244),0,1)</f>
        <v>0</v>
      </c>
      <c r="F193" s="44" t="str">
        <f>IF(AND((SUM(D193:E193)=SUM(G193:H193)),(SUM(D193:E193,G193:H193)&lt;&gt;0)),"X","")</f>
        <v/>
      </c>
      <c r="G193" s="44">
        <f>IF(ISBLANK('Team Matches'!G244),0,1)</f>
        <v>1</v>
      </c>
      <c r="H193" s="44">
        <f>IF(ISBLANK('Team Matches'!H244),0,1)</f>
        <v>1</v>
      </c>
      <c r="I193" s="44">
        <f>IF((SUM(G193:H193)&gt;SUM(D193:E193)),1,0)</f>
        <v>1</v>
      </c>
      <c r="J193" s="44">
        <f>IF((SUM(D193:E193)&gt;SUM(G193:H193)),1,0)</f>
        <v>0</v>
      </c>
      <c r="K193" s="49"/>
    </row>
    <row r="194" spans="1:11" ht="14.25" customHeight="1" x14ac:dyDescent="0.2">
      <c r="A194" s="48"/>
      <c r="B194" s="44">
        <f>IF((SUM(D194:E194)&gt;SUM(G194:H194)),1,0)</f>
        <v>0</v>
      </c>
      <c r="C194" s="44">
        <f>IF((SUM(D194:E194)&lt;SUM(G194:H194)),1,0)</f>
        <v>1</v>
      </c>
      <c r="D194" s="44">
        <f>IF(ISBLANK('Team Matches'!D245),0,1)</f>
        <v>0</v>
      </c>
      <c r="E194" s="44">
        <f>IF(ISBLANK('Team Matches'!E245),0,1)</f>
        <v>0</v>
      </c>
      <c r="F194" s="44" t="str">
        <f>IF(AND((SUM(D194:E194)=SUM(G194:H194)),(SUM(D194:E194,G194:H194)&lt;&gt;0)),"X","")</f>
        <v/>
      </c>
      <c r="G194" s="44">
        <f>IF(ISBLANK('Team Matches'!G245),0,1)</f>
        <v>1</v>
      </c>
      <c r="H194" s="44">
        <f>IF(ISBLANK('Team Matches'!H245),0,1)</f>
        <v>0</v>
      </c>
      <c r="I194" s="44">
        <f>IF((SUM(G194:H194)&gt;SUM(D194:E194)),1,0)</f>
        <v>1</v>
      </c>
      <c r="J194" s="44">
        <f>IF((SUM(D194:E194)&gt;SUM(G194:H194)),1,0)</f>
        <v>0</v>
      </c>
      <c r="K194" s="49"/>
    </row>
    <row r="195" spans="1:11" ht="14.25" customHeight="1" x14ac:dyDescent="0.25">
      <c r="A195" s="64" t="s">
        <v>306</v>
      </c>
      <c r="B195" s="44">
        <f>SUM(B190:B194)</f>
        <v>0</v>
      </c>
      <c r="C195" s="44">
        <f>SUM(C190:C194)</f>
        <v>4</v>
      </c>
      <c r="D195" s="44">
        <f>SUM(D190:D194)</f>
        <v>0</v>
      </c>
      <c r="E195" s="44">
        <f>SUM(E190:E194)</f>
        <v>0</v>
      </c>
      <c r="F195" s="92"/>
      <c r="G195" s="44">
        <f>SUM(G190:G194)</f>
        <v>4</v>
      </c>
      <c r="H195" s="44">
        <f>SUM(H190:H194)</f>
        <v>2</v>
      </c>
      <c r="I195" s="44">
        <f>SUM(I190:I194)</f>
        <v>4</v>
      </c>
      <c r="J195" s="44">
        <f>SUM(J190:J194)</f>
        <v>0</v>
      </c>
      <c r="K195" s="49"/>
    </row>
    <row r="196" spans="1:11" ht="14.25" customHeight="1" x14ac:dyDescent="0.2">
      <c r="A196" s="48"/>
      <c r="B196" s="92"/>
      <c r="C196" s="92"/>
      <c r="D196" s="92"/>
      <c r="E196" s="92"/>
      <c r="F196" s="92"/>
      <c r="G196" s="92"/>
      <c r="H196" s="92"/>
      <c r="I196" s="92"/>
      <c r="J196" s="92"/>
      <c r="K196" s="49"/>
    </row>
    <row r="197" spans="1:11" s="42" customFormat="1" ht="14.25" customHeight="1" x14ac:dyDescent="0.2">
      <c r="A197" s="48"/>
      <c r="B197" s="43" t="s">
        <v>307</v>
      </c>
      <c r="C197" s="34" t="s">
        <v>308</v>
      </c>
      <c r="D197" s="34" t="s">
        <v>309</v>
      </c>
      <c r="E197" s="34" t="s">
        <v>310</v>
      </c>
      <c r="F197" s="34" t="s">
        <v>311</v>
      </c>
      <c r="G197" s="34" t="s">
        <v>312</v>
      </c>
      <c r="H197" s="34" t="s">
        <v>313</v>
      </c>
      <c r="I197" s="34" t="s">
        <v>314</v>
      </c>
      <c r="J197" s="34" t="s">
        <v>315</v>
      </c>
      <c r="K197" s="50" t="s">
        <v>316</v>
      </c>
    </row>
    <row r="198" spans="1:11" s="42" customFormat="1" ht="14.25" customHeight="1" x14ac:dyDescent="0.2">
      <c r="A198" s="51" t="s">
        <v>333</v>
      </c>
      <c r="B198" s="52">
        <f>'Team Matches'!C249</f>
        <v>0</v>
      </c>
      <c r="C198" s="53">
        <f>'Team Matches Results Tally'!B195</f>
        <v>0</v>
      </c>
      <c r="D198" s="53">
        <f>SUM('Team Matches Results Tally'!D195:E195)</f>
        <v>0</v>
      </c>
      <c r="E198" s="53">
        <f>'Team Matches Results Tally'!C195</f>
        <v>4</v>
      </c>
      <c r="F198" s="52">
        <f>'Team Matches'!I249</f>
        <v>1</v>
      </c>
      <c r="G198" s="53">
        <f>'Team Matches Results Tally'!I195</f>
        <v>4</v>
      </c>
      <c r="H198" s="53">
        <f>SUM('Team Matches Results Tally'!G195:H195)</f>
        <v>6</v>
      </c>
      <c r="I198" s="53">
        <f>'Team Matches Results Tally'!J195</f>
        <v>0</v>
      </c>
      <c r="J198" s="52" t="str">
        <f>IF(AND(B198=1,F198&lt;&gt;1),'Team Matches'!B238,IF(AND(F198=1,B198&lt;&gt;1),'Team Matches'!G238,""))</f>
        <v>NCKF</v>
      </c>
      <c r="K198" s="54" t="str">
        <f>IF(AND(B198=1,F198&lt;&gt;1),'Team Matches'!G238,IF(AND(F198=1,B198&lt;&gt;1),'Team Matches'!B238,""))</f>
        <v>TAC</v>
      </c>
    </row>
    <row r="199" spans="1:11" s="80" customFormat="1" ht="14.25" customHeight="1" x14ac:dyDescent="0.2">
      <c r="A199" s="34"/>
      <c r="B199" s="92"/>
      <c r="C199" s="44"/>
      <c r="D199" s="44"/>
      <c r="E199" s="44"/>
      <c r="F199" s="92"/>
      <c r="G199" s="44"/>
      <c r="H199" s="44"/>
      <c r="I199" s="44"/>
      <c r="J199" s="92"/>
      <c r="K199" s="92"/>
    </row>
    <row r="201" spans="1:11" ht="14.25" customHeight="1" x14ac:dyDescent="0.25">
      <c r="A201" s="45" t="s">
        <v>210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7"/>
    </row>
    <row r="202" spans="1:11" ht="14.25" customHeight="1" x14ac:dyDescent="0.2">
      <c r="A202" s="48"/>
      <c r="B202" s="95" t="s">
        <v>303</v>
      </c>
      <c r="C202" s="95" t="s">
        <v>304</v>
      </c>
      <c r="D202" s="106" t="s">
        <v>305</v>
      </c>
      <c r="E202" s="107"/>
      <c r="F202" s="107"/>
      <c r="G202" s="107"/>
      <c r="H202" s="107"/>
      <c r="I202" s="95" t="s">
        <v>303</v>
      </c>
      <c r="J202" s="95" t="s">
        <v>304</v>
      </c>
      <c r="K202" s="49"/>
    </row>
    <row r="203" spans="1:11" ht="14.25" customHeight="1" x14ac:dyDescent="0.2">
      <c r="A203" s="48"/>
      <c r="B203" s="44">
        <f>IF((SUM(D203:E203)&gt;SUM(G203:H203)),1,0)</f>
        <v>0</v>
      </c>
      <c r="C203" s="44">
        <f>IF((SUM(D203:E203)&lt;SUM(G203:H203)),1,0)</f>
        <v>0</v>
      </c>
      <c r="D203" s="44">
        <f>IF(ISBLANK('Team Matches'!D258),0,1)</f>
        <v>0</v>
      </c>
      <c r="E203" s="44">
        <f>IF(ISBLANK('Team Matches'!E258),0,1)</f>
        <v>0</v>
      </c>
      <c r="F203" s="44" t="str">
        <f>IF(AND((SUM(D203:E203)=SUM(G203:H203)),(SUM(D203:E203,G203:H203)&lt;&gt;0)),"X","")</f>
        <v/>
      </c>
      <c r="G203" s="44">
        <f>IF(ISBLANK('Team Matches'!G258),0,1)</f>
        <v>0</v>
      </c>
      <c r="H203" s="44">
        <f>IF(ISBLANK('Team Matches'!H258),0,1)</f>
        <v>0</v>
      </c>
      <c r="I203" s="44">
        <f>IF((SUM(G203:H203)&gt;SUM(D203:E203)),1,0)</f>
        <v>0</v>
      </c>
      <c r="J203" s="44">
        <f>IF((SUM(D203:E203)&gt;SUM(G203:H203)),1,0)</f>
        <v>0</v>
      </c>
      <c r="K203" s="49"/>
    </row>
    <row r="204" spans="1:11" ht="14.25" customHeight="1" x14ac:dyDescent="0.2">
      <c r="A204" s="48"/>
      <c r="B204" s="44">
        <f>IF((SUM(D204:E204)&gt;SUM(G204:H204)),1,0)</f>
        <v>0</v>
      </c>
      <c r="C204" s="44">
        <f>IF((SUM(D204:E204)&lt;SUM(G204:H204)),1,0)</f>
        <v>0</v>
      </c>
      <c r="D204" s="44">
        <f>IF(ISBLANK('Team Matches'!D259),0,1)</f>
        <v>0</v>
      </c>
      <c r="E204" s="44">
        <f>IF(ISBLANK('Team Matches'!E259),0,1)</f>
        <v>0</v>
      </c>
      <c r="F204" s="44" t="str">
        <f>IF(AND((SUM(D204:E204)=SUM(G204:H204)),(SUM(D204:E204,G204:H204)&lt;&gt;0)),"X","")</f>
        <v/>
      </c>
      <c r="G204" s="44">
        <f>IF(ISBLANK('Team Matches'!G259),0,1)</f>
        <v>0</v>
      </c>
      <c r="H204" s="44">
        <f>IF(ISBLANK('Team Matches'!H259),0,1)</f>
        <v>0</v>
      </c>
      <c r="I204" s="44">
        <f>IF((SUM(G204:H204)&gt;SUM(D204:E204)),1,0)</f>
        <v>0</v>
      </c>
      <c r="J204" s="44">
        <f>IF((SUM(D204:E204)&gt;SUM(G204:H204)),1,0)</f>
        <v>0</v>
      </c>
      <c r="K204" s="49"/>
    </row>
    <row r="205" spans="1:11" ht="14.25" customHeight="1" x14ac:dyDescent="0.2">
      <c r="A205" s="48"/>
      <c r="B205" s="44">
        <f>IF((SUM(D205:E205)&gt;SUM(G205:H205)),1,0)</f>
        <v>1</v>
      </c>
      <c r="C205" s="44">
        <f>IF((SUM(D205:E205)&lt;SUM(G205:H205)),1,0)</f>
        <v>0</v>
      </c>
      <c r="D205" s="44">
        <f>IF(ISBLANK('Team Matches'!D260),0,1)</f>
        <v>1</v>
      </c>
      <c r="E205" s="44">
        <f>IF(ISBLANK('Team Matches'!E260),0,1)</f>
        <v>1</v>
      </c>
      <c r="F205" s="44" t="str">
        <f>IF(AND((SUM(D205:E205)=SUM(G205:H205)),(SUM(D205:E205,G205:H205)&lt;&gt;0)),"X","")</f>
        <v/>
      </c>
      <c r="G205" s="44">
        <f>IF(ISBLANK('Team Matches'!G260),0,1)</f>
        <v>0</v>
      </c>
      <c r="H205" s="44">
        <f>IF(ISBLANK('Team Matches'!H260),0,1)</f>
        <v>0</v>
      </c>
      <c r="I205" s="44">
        <f>IF((SUM(G205:H205)&gt;SUM(D205:E205)),1,0)</f>
        <v>0</v>
      </c>
      <c r="J205" s="44">
        <f>IF((SUM(D205:E205)&gt;SUM(G205:H205)),1,0)</f>
        <v>1</v>
      </c>
      <c r="K205" s="49"/>
    </row>
    <row r="206" spans="1:11" ht="14.25" customHeight="1" x14ac:dyDescent="0.2">
      <c r="A206" s="48"/>
      <c r="B206" s="44">
        <f>IF((SUM(D206:E206)&gt;SUM(G206:H206)),1,0)</f>
        <v>0</v>
      </c>
      <c r="C206" s="44">
        <f>IF((SUM(D206:E206)&lt;SUM(G206:H206)),1,0)</f>
        <v>0</v>
      </c>
      <c r="D206" s="44">
        <f>IF(ISBLANK('Team Matches'!D261),0,1)</f>
        <v>0</v>
      </c>
      <c r="E206" s="44">
        <f>IF(ISBLANK('Team Matches'!E261),0,1)</f>
        <v>0</v>
      </c>
      <c r="F206" s="44" t="str">
        <f>IF(AND((SUM(D206:E206)=SUM(G206:H206)),(SUM(D206:E206,G206:H206)&lt;&gt;0)),"X","")</f>
        <v/>
      </c>
      <c r="G206" s="44">
        <f>IF(ISBLANK('Team Matches'!G261),0,1)</f>
        <v>0</v>
      </c>
      <c r="H206" s="44">
        <f>IF(ISBLANK('Team Matches'!H261),0,1)</f>
        <v>0</v>
      </c>
      <c r="I206" s="44">
        <f>IF((SUM(G206:H206)&gt;SUM(D206:E206)),1,0)</f>
        <v>0</v>
      </c>
      <c r="J206" s="44">
        <f>IF((SUM(D206:E206)&gt;SUM(G206:H206)),1,0)</f>
        <v>0</v>
      </c>
      <c r="K206" s="49"/>
    </row>
    <row r="207" spans="1:11" ht="14.25" customHeight="1" x14ac:dyDescent="0.2">
      <c r="A207" s="48"/>
      <c r="B207" s="44">
        <f>IF((SUM(D207:E207)&gt;SUM(G207:H207)),1,0)</f>
        <v>0</v>
      </c>
      <c r="C207" s="44">
        <f>IF((SUM(D207:E207)&lt;SUM(G207:H207)),1,0)</f>
        <v>0</v>
      </c>
      <c r="D207" s="44">
        <f>IF(ISBLANK('Team Matches'!D262),0,1)</f>
        <v>0</v>
      </c>
      <c r="E207" s="44">
        <f>IF(ISBLANK('Team Matches'!E262),0,1)</f>
        <v>0</v>
      </c>
      <c r="F207" s="44" t="str">
        <f>IF(AND((SUM(D207:E207)=SUM(G207:H207)),(SUM(D207:E207,G207:H207)&lt;&gt;0)),"X","")</f>
        <v/>
      </c>
      <c r="G207" s="44">
        <f>IF(ISBLANK('Team Matches'!G262),0,1)</f>
        <v>0</v>
      </c>
      <c r="H207" s="44">
        <f>IF(ISBLANK('Team Matches'!H262),0,1)</f>
        <v>0</v>
      </c>
      <c r="I207" s="44">
        <f>IF((SUM(G207:H207)&gt;SUM(D207:E207)),1,0)</f>
        <v>0</v>
      </c>
      <c r="J207" s="44">
        <f>IF((SUM(D207:E207)&gt;SUM(G207:H207)),1,0)</f>
        <v>0</v>
      </c>
      <c r="K207" s="49"/>
    </row>
    <row r="208" spans="1:11" ht="14.25" customHeight="1" x14ac:dyDescent="0.25">
      <c r="A208" s="64" t="s">
        <v>306</v>
      </c>
      <c r="B208" s="44">
        <f>SUM(B203:B207)</f>
        <v>1</v>
      </c>
      <c r="C208" s="44">
        <f>SUM(C203:C207)</f>
        <v>0</v>
      </c>
      <c r="D208" s="44">
        <f>SUM(D203:D207)</f>
        <v>1</v>
      </c>
      <c r="E208" s="44">
        <f>SUM(E203:E207)</f>
        <v>1</v>
      </c>
      <c r="F208" s="92"/>
      <c r="G208" s="44">
        <f>SUM(G203:G207)</f>
        <v>0</v>
      </c>
      <c r="H208" s="44">
        <f>SUM(H203:H207)</f>
        <v>0</v>
      </c>
      <c r="I208" s="44">
        <f>SUM(I203:I207)</f>
        <v>0</v>
      </c>
      <c r="J208" s="44">
        <f>SUM(J203:J207)</f>
        <v>1</v>
      </c>
      <c r="K208" s="49"/>
    </row>
    <row r="209" spans="1:11" ht="14.25" customHeight="1" x14ac:dyDescent="0.2">
      <c r="A209" s="48"/>
      <c r="B209" s="92"/>
      <c r="C209" s="92"/>
      <c r="D209" s="92"/>
      <c r="E209" s="92"/>
      <c r="F209" s="92"/>
      <c r="G209" s="92"/>
      <c r="H209" s="92"/>
      <c r="I209" s="92"/>
      <c r="J209" s="92"/>
      <c r="K209" s="49"/>
    </row>
    <row r="210" spans="1:11" s="42" customFormat="1" ht="14.25" customHeight="1" x14ac:dyDescent="0.2">
      <c r="A210" s="48"/>
      <c r="B210" s="43" t="s">
        <v>307</v>
      </c>
      <c r="C210" s="34" t="s">
        <v>308</v>
      </c>
      <c r="D210" s="34" t="s">
        <v>309</v>
      </c>
      <c r="E210" s="34" t="s">
        <v>310</v>
      </c>
      <c r="F210" s="34" t="s">
        <v>311</v>
      </c>
      <c r="G210" s="34" t="s">
        <v>312</v>
      </c>
      <c r="H210" s="34" t="s">
        <v>313</v>
      </c>
      <c r="I210" s="34" t="s">
        <v>314</v>
      </c>
      <c r="J210" s="34" t="s">
        <v>315</v>
      </c>
      <c r="K210" s="50" t="s">
        <v>316</v>
      </c>
    </row>
    <row r="211" spans="1:11" s="42" customFormat="1" ht="14.25" customHeight="1" x14ac:dyDescent="0.2">
      <c r="A211" s="51" t="s">
        <v>334</v>
      </c>
      <c r="B211" s="53">
        <f>'Team Matches'!C266</f>
        <v>1</v>
      </c>
      <c r="C211" s="53">
        <f>'Team Matches Results Tally'!B208</f>
        <v>1</v>
      </c>
      <c r="D211" s="53">
        <f>SUM('Team Matches Results Tally'!D208:E208)</f>
        <v>2</v>
      </c>
      <c r="E211" s="53">
        <f>'Team Matches Results Tally'!C208</f>
        <v>0</v>
      </c>
      <c r="F211" s="65">
        <f>'Team Matches'!I266</f>
        <v>0</v>
      </c>
      <c r="G211" s="53">
        <f>'Team Matches Results Tally'!I208</f>
        <v>0</v>
      </c>
      <c r="H211" s="53">
        <f>SUM('Team Matches Results Tally'!G208:H208)</f>
        <v>0</v>
      </c>
      <c r="I211" s="53">
        <f>'Team Matches Results Tally'!J208</f>
        <v>1</v>
      </c>
      <c r="J211" s="52" t="str">
        <f>IF(AND(B211=1,F211&lt;&gt;1),'Team Matches'!B255,IF(AND(F211=1,B211&lt;&gt;1),'Team Matches'!G255,""))</f>
        <v>HKF</v>
      </c>
      <c r="K211" s="54" t="str">
        <f>IF(AND(B211=1,F211&lt;&gt;1),'Team Matches'!G255,IF(AND(F211=1,B211&lt;&gt;1),'Team Matches'!B255,""))</f>
        <v>NCKF</v>
      </c>
    </row>
    <row r="212" spans="1:11" s="80" customFormat="1" ht="14.25" customHeight="1" x14ac:dyDescent="0.2">
      <c r="A212" s="34"/>
      <c r="B212" s="44"/>
      <c r="C212" s="44"/>
      <c r="D212" s="44"/>
      <c r="E212" s="44"/>
      <c r="F212" s="82"/>
      <c r="G212" s="44"/>
      <c r="H212" s="44"/>
      <c r="I212" s="44"/>
      <c r="J212" s="92"/>
      <c r="K212" s="92"/>
    </row>
    <row r="214" spans="1:11" ht="14.25" customHeight="1" x14ac:dyDescent="0.25">
      <c r="A214" s="45" t="s">
        <v>212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7"/>
    </row>
    <row r="215" spans="1:11" ht="14.25" customHeight="1" x14ac:dyDescent="0.2">
      <c r="A215" s="48"/>
      <c r="B215" s="95" t="s">
        <v>303</v>
      </c>
      <c r="C215" s="95" t="s">
        <v>304</v>
      </c>
      <c r="D215" s="106" t="s">
        <v>305</v>
      </c>
      <c r="E215" s="107"/>
      <c r="F215" s="107"/>
      <c r="G215" s="107"/>
      <c r="H215" s="107"/>
      <c r="I215" s="95" t="s">
        <v>303</v>
      </c>
      <c r="J215" s="95" t="s">
        <v>304</v>
      </c>
      <c r="K215" s="49"/>
    </row>
    <row r="216" spans="1:11" ht="14.25" customHeight="1" x14ac:dyDescent="0.2">
      <c r="A216" s="48"/>
      <c r="B216" s="44">
        <f>IF((SUM(D216:E216)&gt;SUM(G216:H216)),1,0)</f>
        <v>0</v>
      </c>
      <c r="C216" s="44">
        <f>IF((SUM(D216:E216)&lt;SUM(G216:H216)),1,0)</f>
        <v>0</v>
      </c>
      <c r="D216" s="44">
        <f>IF(ISBLANK('Team Matches'!D277),0,1)</f>
        <v>0</v>
      </c>
      <c r="E216" s="44">
        <f>IF(ISBLANK('Team Matches'!E277),0,1)</f>
        <v>0</v>
      </c>
      <c r="F216" s="44" t="str">
        <f>IF(AND((SUM(D216:E216)=SUM(G216:H216)),(SUM(D216:E216,G216:H216)&lt;&gt;0)),"X","")</f>
        <v/>
      </c>
      <c r="G216" s="44">
        <f>IF(ISBLANK('Team Matches'!G277),0,1)</f>
        <v>0</v>
      </c>
      <c r="H216" s="44">
        <f>IF(ISBLANK('Team Matches'!H277),0,1)</f>
        <v>0</v>
      </c>
      <c r="I216" s="44">
        <f>IF((SUM(G216:H216)&gt;SUM(D216:E216)),1,0)</f>
        <v>0</v>
      </c>
      <c r="J216" s="44">
        <f>IF((SUM(D216:E216)&gt;SUM(G216:H216)),1,0)</f>
        <v>0</v>
      </c>
      <c r="K216" s="49"/>
    </row>
    <row r="217" spans="1:11" ht="14.25" customHeight="1" x14ac:dyDescent="0.2">
      <c r="A217" s="48"/>
      <c r="B217" s="44">
        <f>IF((SUM(D217:E217)&gt;SUM(G217:H217)),1,0)</f>
        <v>0</v>
      </c>
      <c r="C217" s="44">
        <f>IF((SUM(D217:E217)&lt;SUM(G217:H217)),1,0)</f>
        <v>0</v>
      </c>
      <c r="D217" s="44">
        <f>IF(ISBLANK('Team Matches'!D278),0,1)</f>
        <v>0</v>
      </c>
      <c r="E217" s="44">
        <f>IF(ISBLANK('Team Matches'!E278),0,1)</f>
        <v>0</v>
      </c>
      <c r="F217" s="44" t="str">
        <f>IF(AND((SUM(D217:E217)=SUM(G217:H217)),(SUM(D217:E217,G217:H217)&lt;&gt;0)),"X","")</f>
        <v/>
      </c>
      <c r="G217" s="44">
        <f>IF(ISBLANK('Team Matches'!G278),0,1)</f>
        <v>0</v>
      </c>
      <c r="H217" s="44">
        <f>IF(ISBLANK('Team Matches'!H278),0,1)</f>
        <v>0</v>
      </c>
      <c r="I217" s="44">
        <f>IF((SUM(G217:H217)&gt;SUM(D217:E217)),1,0)</f>
        <v>0</v>
      </c>
      <c r="J217" s="44">
        <f>IF((SUM(D217:E217)&gt;SUM(G217:H217)),1,0)</f>
        <v>0</v>
      </c>
      <c r="K217" s="49"/>
    </row>
    <row r="218" spans="1:11" ht="14.25" customHeight="1" x14ac:dyDescent="0.2">
      <c r="A218" s="48"/>
      <c r="B218" s="44">
        <f>IF((SUM(D218:E218)&gt;SUM(G218:H218)),1,0)</f>
        <v>1</v>
      </c>
      <c r="C218" s="44">
        <f>IF((SUM(D218:E218)&lt;SUM(G218:H218)),1,0)</f>
        <v>0</v>
      </c>
      <c r="D218" s="44">
        <f>IF(ISBLANK('Team Matches'!D279),0,1)</f>
        <v>0</v>
      </c>
      <c r="E218" s="44">
        <f>IF(ISBLANK('Team Matches'!E279),0,1)</f>
        <v>1</v>
      </c>
      <c r="F218" s="44" t="str">
        <f>IF(AND((SUM(D218:E218)=SUM(G218:H218)),(SUM(D218:E218,G218:H218)&lt;&gt;0)),"X","")</f>
        <v/>
      </c>
      <c r="G218" s="44">
        <f>IF(ISBLANK('Team Matches'!G279),0,1)</f>
        <v>0</v>
      </c>
      <c r="H218" s="44">
        <f>IF(ISBLANK('Team Matches'!H279),0,1)</f>
        <v>0</v>
      </c>
      <c r="I218" s="44">
        <f>IF((SUM(G218:H218)&gt;SUM(D218:E218)),1,0)</f>
        <v>0</v>
      </c>
      <c r="J218" s="44">
        <f>IF((SUM(D218:E218)&gt;SUM(G218:H218)),1,0)</f>
        <v>1</v>
      </c>
      <c r="K218" s="49"/>
    </row>
    <row r="219" spans="1:11" ht="14.25" customHeight="1" x14ac:dyDescent="0.2">
      <c r="A219" s="48"/>
      <c r="B219" s="44">
        <f>IF((SUM(D219:E219)&gt;SUM(G219:H219)),1,0)</f>
        <v>1</v>
      </c>
      <c r="C219" s="44">
        <f>IF((SUM(D219:E219)&lt;SUM(G219:H219)),1,0)</f>
        <v>0</v>
      </c>
      <c r="D219" s="44">
        <f>IF(ISBLANK('Team Matches'!D280),0,1)</f>
        <v>0</v>
      </c>
      <c r="E219" s="44">
        <f>IF(ISBLANK('Team Matches'!E280),0,1)</f>
        <v>1</v>
      </c>
      <c r="F219" s="44" t="str">
        <f>IF(AND((SUM(D219:E219)=SUM(G219:H219)),(SUM(D219:E219,G219:H219)&lt;&gt;0)),"X","")</f>
        <v/>
      </c>
      <c r="G219" s="44">
        <f>IF(ISBLANK('Team Matches'!G280),0,1)</f>
        <v>0</v>
      </c>
      <c r="H219" s="44">
        <f>IF(ISBLANK('Team Matches'!H280),0,1)</f>
        <v>0</v>
      </c>
      <c r="I219" s="44">
        <f>IF((SUM(G219:H219)&gt;SUM(D219:E219)),1,0)</f>
        <v>0</v>
      </c>
      <c r="J219" s="44">
        <f>IF((SUM(D219:E219)&gt;SUM(G219:H219)),1,0)</f>
        <v>1</v>
      </c>
      <c r="K219" s="49"/>
    </row>
    <row r="220" spans="1:11" ht="14.25" customHeight="1" x14ac:dyDescent="0.2">
      <c r="A220" s="48"/>
      <c r="B220" s="44">
        <f>IF((SUM(D220:E220)&gt;SUM(G220:H220)),1,0)</f>
        <v>0</v>
      </c>
      <c r="C220" s="44">
        <f>IF((SUM(D220:E220)&lt;SUM(G220:H220)),1,0)</f>
        <v>0</v>
      </c>
      <c r="D220" s="44">
        <f>IF(ISBLANK('Team Matches'!D281),0,1)</f>
        <v>0</v>
      </c>
      <c r="E220" s="44">
        <f>IF(ISBLANK('Team Matches'!E281),0,1)</f>
        <v>1</v>
      </c>
      <c r="F220" s="44" t="str">
        <f>IF(AND((SUM(D220:E220)=SUM(G220:H220)),(SUM(D220:E220,G220:H220)&lt;&gt;0)),"X","")</f>
        <v>X</v>
      </c>
      <c r="G220" s="44">
        <f>IF(ISBLANK('Team Matches'!G281),0,1)</f>
        <v>1</v>
      </c>
      <c r="H220" s="44">
        <f>IF(ISBLANK('Team Matches'!H281),0,1)</f>
        <v>0</v>
      </c>
      <c r="I220" s="44">
        <f>IF((SUM(G220:H220)&gt;SUM(D220:E220)),1,0)</f>
        <v>0</v>
      </c>
      <c r="J220" s="44">
        <f>IF((SUM(D220:E220)&gt;SUM(G220:H220)),1,0)</f>
        <v>0</v>
      </c>
      <c r="K220" s="49"/>
    </row>
    <row r="221" spans="1:11" ht="14.25" customHeight="1" x14ac:dyDescent="0.25">
      <c r="A221" s="64" t="s">
        <v>306</v>
      </c>
      <c r="B221" s="44">
        <f>SUM(B216:B220)</f>
        <v>2</v>
      </c>
      <c r="C221" s="44">
        <f>SUM(C216:C220)</f>
        <v>0</v>
      </c>
      <c r="D221" s="44">
        <f>SUM(D216:D220)</f>
        <v>0</v>
      </c>
      <c r="E221" s="44">
        <f>SUM(E216:E220)</f>
        <v>3</v>
      </c>
      <c r="F221" s="92"/>
      <c r="G221" s="44">
        <f>SUM(G216:G220)</f>
        <v>1</v>
      </c>
      <c r="H221" s="44">
        <f>SUM(H216:H220)</f>
        <v>0</v>
      </c>
      <c r="I221" s="44">
        <f>SUM(I216:I220)</f>
        <v>0</v>
      </c>
      <c r="J221" s="44">
        <f>SUM(J216:J220)</f>
        <v>2</v>
      </c>
      <c r="K221" s="49"/>
    </row>
    <row r="222" spans="1:11" ht="14.25" customHeight="1" x14ac:dyDescent="0.2">
      <c r="A222" s="48"/>
      <c r="B222" s="92"/>
      <c r="C222" s="92"/>
      <c r="D222" s="92"/>
      <c r="E222" s="92"/>
      <c r="F222" s="92"/>
      <c r="G222" s="92"/>
      <c r="H222" s="92"/>
      <c r="I222" s="92"/>
      <c r="J222" s="92"/>
      <c r="K222" s="49"/>
    </row>
    <row r="223" spans="1:11" s="42" customFormat="1" ht="14.25" customHeight="1" x14ac:dyDescent="0.2">
      <c r="A223" s="48"/>
      <c r="B223" s="43" t="s">
        <v>307</v>
      </c>
      <c r="C223" s="34" t="s">
        <v>308</v>
      </c>
      <c r="D223" s="34" t="s">
        <v>309</v>
      </c>
      <c r="E223" s="34" t="s">
        <v>310</v>
      </c>
      <c r="F223" s="34" t="s">
        <v>311</v>
      </c>
      <c r="G223" s="34" t="s">
        <v>312</v>
      </c>
      <c r="H223" s="34" t="s">
        <v>313</v>
      </c>
      <c r="I223" s="34" t="s">
        <v>314</v>
      </c>
      <c r="J223" s="34" t="s">
        <v>315</v>
      </c>
      <c r="K223" s="50" t="s">
        <v>316</v>
      </c>
    </row>
    <row r="224" spans="1:11" s="42" customFormat="1" ht="14.25" customHeight="1" x14ac:dyDescent="0.2">
      <c r="A224" s="51" t="s">
        <v>335</v>
      </c>
      <c r="B224" s="53">
        <f>'Team Matches'!C285</f>
        <v>1</v>
      </c>
      <c r="C224" s="53">
        <f>'Team Matches Results Tally'!B221</f>
        <v>2</v>
      </c>
      <c r="D224" s="53">
        <f>SUM('Team Matches Results Tally'!D221:E221)</f>
        <v>3</v>
      </c>
      <c r="E224" s="53">
        <f>'Team Matches Results Tally'!C221</f>
        <v>0</v>
      </c>
      <c r="F224" s="65">
        <f>'Team Matches'!I285</f>
        <v>0</v>
      </c>
      <c r="G224" s="53">
        <f>'Team Matches Results Tally'!I221</f>
        <v>0</v>
      </c>
      <c r="H224" s="53">
        <f>SUM('Team Matches Results Tally'!G221:H221)</f>
        <v>1</v>
      </c>
      <c r="I224" s="53">
        <f>'Team Matches Results Tally'!J221</f>
        <v>2</v>
      </c>
      <c r="J224" s="52" t="str">
        <f ca="1">IF(AND(B224=1,F224&lt;&gt;1),'Team Matches'!B274,IF(AND(F224=1,B224&lt;&gt;1),'Team Matches'!G274,""))</f>
        <v>Butokuden</v>
      </c>
      <c r="K224" s="54" t="str">
        <f ca="1">IF(AND(B224=1,F224&lt;&gt;1),'Team Matches'!G274,IF(AND(F224=1,B224&lt;&gt;1),'Team Matches'!B274,""))</f>
        <v>SFU</v>
      </c>
    </row>
    <row r="225" spans="1:11" s="80" customFormat="1" ht="14.25" customHeight="1" x14ac:dyDescent="0.2">
      <c r="A225" s="34"/>
      <c r="B225" s="44"/>
      <c r="C225" s="44"/>
      <c r="D225" s="44"/>
      <c r="E225" s="44"/>
      <c r="F225" s="82"/>
      <c r="G225" s="44"/>
      <c r="H225" s="44"/>
      <c r="I225" s="44"/>
      <c r="J225" s="92"/>
      <c r="K225" s="92"/>
    </row>
    <row r="227" spans="1:11" ht="14.25" customHeight="1" x14ac:dyDescent="0.25">
      <c r="A227" s="45" t="s">
        <v>213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7"/>
    </row>
    <row r="228" spans="1:11" ht="14.25" customHeight="1" x14ac:dyDescent="0.2">
      <c r="A228" s="48"/>
      <c r="B228" s="95" t="s">
        <v>303</v>
      </c>
      <c r="C228" s="95" t="s">
        <v>304</v>
      </c>
      <c r="D228" s="106" t="s">
        <v>305</v>
      </c>
      <c r="E228" s="107"/>
      <c r="F228" s="107"/>
      <c r="G228" s="107"/>
      <c r="H228" s="107"/>
      <c r="I228" s="95" t="s">
        <v>303</v>
      </c>
      <c r="J228" s="95" t="s">
        <v>304</v>
      </c>
      <c r="K228" s="49"/>
    </row>
    <row r="229" spans="1:11" ht="14.25" customHeight="1" x14ac:dyDescent="0.2">
      <c r="A229" s="48"/>
      <c r="B229" s="44">
        <f>IF((SUM(D229:E229)&gt;SUM(G229:H229)),1,0)</f>
        <v>1</v>
      </c>
      <c r="C229" s="44">
        <f>IF((SUM(D229:E229)&lt;SUM(G229:H229)),1,0)</f>
        <v>0</v>
      </c>
      <c r="D229" s="44">
        <f>IF(ISBLANK('Team Matches'!D294),0,1)</f>
        <v>1</v>
      </c>
      <c r="E229" s="44">
        <f>IF(ISBLANK('Team Matches'!E294),0,1)</f>
        <v>0</v>
      </c>
      <c r="F229" s="44" t="str">
        <f>IF(AND((SUM(D229:E229)=SUM(G229:H229)),(SUM(D229:E229,G229:H229)&lt;&gt;0)),"X","")</f>
        <v/>
      </c>
      <c r="G229" s="44">
        <f>IF(ISBLANK('Team Matches'!G294),0,1)</f>
        <v>0</v>
      </c>
      <c r="H229" s="44">
        <f>IF(ISBLANK('Team Matches'!H294),0,1)</f>
        <v>0</v>
      </c>
      <c r="I229" s="44">
        <f>IF((SUM(G229:H229)&gt;SUM(D229:E229)),1,0)</f>
        <v>0</v>
      </c>
      <c r="J229" s="44">
        <f>IF((SUM(D229:E229)&gt;SUM(G229:H229)),1,0)</f>
        <v>1</v>
      </c>
      <c r="K229" s="49"/>
    </row>
    <row r="230" spans="1:11" ht="14.25" customHeight="1" x14ac:dyDescent="0.2">
      <c r="A230" s="48"/>
      <c r="B230" s="44">
        <f>IF((SUM(D230:E230)&gt;SUM(G230:H230)),1,0)</f>
        <v>0</v>
      </c>
      <c r="C230" s="44">
        <f>IF((SUM(D230:E230)&lt;SUM(G230:H230)),1,0)</f>
        <v>1</v>
      </c>
      <c r="D230" s="44">
        <f>IF(ISBLANK('Team Matches'!D295),0,1)</f>
        <v>0</v>
      </c>
      <c r="E230" s="44">
        <f>IF(ISBLANK('Team Matches'!E295),0,1)</f>
        <v>0</v>
      </c>
      <c r="F230" s="44" t="str">
        <f>IF(AND((SUM(D230:E230)=SUM(G230:H230)),(SUM(D230:E230,G230:H230)&lt;&gt;0)),"X","")</f>
        <v/>
      </c>
      <c r="G230" s="44">
        <f>IF(ISBLANK('Team Matches'!G295),0,1)</f>
        <v>1</v>
      </c>
      <c r="H230" s="44">
        <f>IF(ISBLANK('Team Matches'!H295),0,1)</f>
        <v>1</v>
      </c>
      <c r="I230" s="44">
        <f>IF((SUM(G230:H230)&gt;SUM(D230:E230)),1,0)</f>
        <v>1</v>
      </c>
      <c r="J230" s="44">
        <f>IF((SUM(D230:E230)&gt;SUM(G230:H230)),1,0)</f>
        <v>0</v>
      </c>
      <c r="K230" s="49"/>
    </row>
    <row r="231" spans="1:11" ht="14.25" customHeight="1" x14ac:dyDescent="0.2">
      <c r="A231" s="48"/>
      <c r="B231" s="44">
        <f>IF((SUM(D231:E231)&gt;SUM(G231:H231)),1,0)</f>
        <v>0</v>
      </c>
      <c r="C231" s="44">
        <f>IF((SUM(D231:E231)&lt;SUM(G231:H231)),1,0)</f>
        <v>0</v>
      </c>
      <c r="D231" s="44">
        <f>IF(ISBLANK('Team Matches'!D296),0,1)</f>
        <v>0</v>
      </c>
      <c r="E231" s="44">
        <f>IF(ISBLANK('Team Matches'!E296),0,1)</f>
        <v>0</v>
      </c>
      <c r="F231" s="44" t="str">
        <f>IF(AND((SUM(D231:E231)=SUM(G231:H231)),(SUM(D231:E231,G231:H231)&lt;&gt;0)),"X","")</f>
        <v/>
      </c>
      <c r="G231" s="44">
        <f>IF(ISBLANK('Team Matches'!G296),0,1)</f>
        <v>0</v>
      </c>
      <c r="H231" s="44">
        <f>IF(ISBLANK('Team Matches'!H296),0,1)</f>
        <v>0</v>
      </c>
      <c r="I231" s="44">
        <f>IF((SUM(G231:H231)&gt;SUM(D231:E231)),1,0)</f>
        <v>0</v>
      </c>
      <c r="J231" s="44">
        <f>IF((SUM(D231:E231)&gt;SUM(G231:H231)),1,0)</f>
        <v>0</v>
      </c>
      <c r="K231" s="49"/>
    </row>
    <row r="232" spans="1:11" ht="14.25" customHeight="1" x14ac:dyDescent="0.2">
      <c r="A232" s="48"/>
      <c r="B232" s="44">
        <f>IF((SUM(D232:E232)&gt;SUM(G232:H232)),1,0)</f>
        <v>0</v>
      </c>
      <c r="C232" s="44">
        <f>IF((SUM(D232:E232)&lt;SUM(G232:H232)),1,0)</f>
        <v>0</v>
      </c>
      <c r="D232" s="44">
        <f>IF(ISBLANK('Team Matches'!D297),0,1)</f>
        <v>0</v>
      </c>
      <c r="E232" s="44">
        <f>IF(ISBLANK('Team Matches'!E297),0,1)</f>
        <v>0</v>
      </c>
      <c r="F232" s="44" t="str">
        <f>IF(AND((SUM(D232:E232)=SUM(G232:H232)),(SUM(D232:E232,G232:H232)&lt;&gt;0)),"X","")</f>
        <v/>
      </c>
      <c r="G232" s="44">
        <f>IF(ISBLANK('Team Matches'!G297),0,1)</f>
        <v>0</v>
      </c>
      <c r="H232" s="44">
        <f>IF(ISBLANK('Team Matches'!H297),0,1)</f>
        <v>0</v>
      </c>
      <c r="I232" s="44">
        <f>IF((SUM(G232:H232)&gt;SUM(D232:E232)),1,0)</f>
        <v>0</v>
      </c>
      <c r="J232" s="44">
        <f>IF((SUM(D232:E232)&gt;SUM(G232:H232)),1,0)</f>
        <v>0</v>
      </c>
      <c r="K232" s="49"/>
    </row>
    <row r="233" spans="1:11" ht="14.25" customHeight="1" x14ac:dyDescent="0.2">
      <c r="A233" s="48"/>
      <c r="B233" s="44">
        <f>IF((SUM(D233:E233)&gt;SUM(G233:H233)),1,0)</f>
        <v>0</v>
      </c>
      <c r="C233" s="44">
        <f>IF((SUM(D233:E233)&lt;SUM(G233:H233)),1,0)</f>
        <v>0</v>
      </c>
      <c r="D233" s="44">
        <f>IF(ISBLANK('Team Matches'!D298),0,1)</f>
        <v>0</v>
      </c>
      <c r="E233" s="44">
        <f>IF(ISBLANK('Team Matches'!E298),0,1)</f>
        <v>0</v>
      </c>
      <c r="F233" s="44" t="str">
        <f>IF(AND((SUM(D233:E233)=SUM(G233:H233)),(SUM(D233:E233,G233:H233)&lt;&gt;0)),"X","")</f>
        <v/>
      </c>
      <c r="G233" s="44">
        <f>IF(ISBLANK('Team Matches'!G298),0,1)</f>
        <v>0</v>
      </c>
      <c r="H233" s="44">
        <f>IF(ISBLANK('Team Matches'!H298),0,1)</f>
        <v>0</v>
      </c>
      <c r="I233" s="44">
        <f>IF((SUM(G233:H233)&gt;SUM(D233:E233)),1,0)</f>
        <v>0</v>
      </c>
      <c r="J233" s="44">
        <f>IF((SUM(D233:E233)&gt;SUM(G233:H233)),1,0)</f>
        <v>0</v>
      </c>
      <c r="K233" s="49"/>
    </row>
    <row r="234" spans="1:11" ht="14.25" customHeight="1" x14ac:dyDescent="0.25">
      <c r="A234" s="64" t="s">
        <v>306</v>
      </c>
      <c r="B234" s="44">
        <f>SUM(B229:B233)</f>
        <v>1</v>
      </c>
      <c r="C234" s="44">
        <f>SUM(C229:C233)</f>
        <v>1</v>
      </c>
      <c r="D234" s="44">
        <f>SUM(D229:D233)</f>
        <v>1</v>
      </c>
      <c r="E234" s="44">
        <f>SUM(E229:E233)</f>
        <v>0</v>
      </c>
      <c r="F234" s="92"/>
      <c r="G234" s="44">
        <f>SUM(G229:G233)</f>
        <v>1</v>
      </c>
      <c r="H234" s="44">
        <f>SUM(H229:H233)</f>
        <v>1</v>
      </c>
      <c r="I234" s="44">
        <f>SUM(I229:I233)</f>
        <v>1</v>
      </c>
      <c r="J234" s="44">
        <f>SUM(J229:J233)</f>
        <v>1</v>
      </c>
      <c r="K234" s="49"/>
    </row>
    <row r="235" spans="1:11" ht="14.25" customHeight="1" x14ac:dyDescent="0.2">
      <c r="A235" s="48"/>
      <c r="B235" s="92"/>
      <c r="C235" s="92"/>
      <c r="D235" s="92"/>
      <c r="E235" s="92"/>
      <c r="F235" s="92"/>
      <c r="G235" s="92"/>
      <c r="H235" s="92"/>
      <c r="I235" s="92"/>
      <c r="J235" s="92"/>
      <c r="K235" s="49"/>
    </row>
    <row r="236" spans="1:11" s="42" customFormat="1" ht="14.25" customHeight="1" x14ac:dyDescent="0.2">
      <c r="A236" s="48"/>
      <c r="B236" s="43" t="s">
        <v>307</v>
      </c>
      <c r="C236" s="34" t="s">
        <v>308</v>
      </c>
      <c r="D236" s="34" t="s">
        <v>309</v>
      </c>
      <c r="E236" s="34" t="s">
        <v>310</v>
      </c>
      <c r="F236" s="34" t="s">
        <v>311</v>
      </c>
      <c r="G236" s="34" t="s">
        <v>312</v>
      </c>
      <c r="H236" s="34" t="s">
        <v>313</v>
      </c>
      <c r="I236" s="34" t="s">
        <v>314</v>
      </c>
      <c r="J236" s="34" t="s">
        <v>315</v>
      </c>
      <c r="K236" s="50" t="s">
        <v>316</v>
      </c>
    </row>
    <row r="237" spans="1:11" s="42" customFormat="1" ht="14.25" customHeight="1" x14ac:dyDescent="0.2">
      <c r="A237" s="51" t="s">
        <v>336</v>
      </c>
      <c r="B237" s="52">
        <f>'Team Matches'!C302</f>
        <v>0</v>
      </c>
      <c r="C237" s="53">
        <f>'Team Matches Results Tally'!B234</f>
        <v>1</v>
      </c>
      <c r="D237" s="53">
        <f>SUM('Team Matches Results Tally'!D234:E234)</f>
        <v>1</v>
      </c>
      <c r="E237" s="53">
        <f>'Team Matches Results Tally'!C234</f>
        <v>1</v>
      </c>
      <c r="F237" s="52">
        <f>'Team Matches'!I302</f>
        <v>1</v>
      </c>
      <c r="G237" s="53">
        <f>'Team Matches Results Tally'!I234</f>
        <v>1</v>
      </c>
      <c r="H237" s="53">
        <f>SUM('Team Matches Results Tally'!G234:H234)</f>
        <v>2</v>
      </c>
      <c r="I237" s="53">
        <f>'Team Matches Results Tally'!J234</f>
        <v>1</v>
      </c>
      <c r="J237" s="52" t="str">
        <f ca="1">IF(AND(B237=1,F237&lt;&gt;1),'Team Matches'!B291,IF(AND(F237=1,B237&lt;&gt;1),'Team Matches'!G291,""))</f>
        <v>SCKF</v>
      </c>
      <c r="K237" s="54" t="str">
        <f ca="1">IF(AND(B237=1,F237&lt;&gt;1),'Team Matches'!G291,IF(AND(F237=1,B237&lt;&gt;1),'Team Matches'!B291,""))</f>
        <v>SEUSKF</v>
      </c>
    </row>
    <row r="238" spans="1:11" s="80" customFormat="1" ht="14.25" customHeight="1" x14ac:dyDescent="0.2">
      <c r="A238" s="34"/>
      <c r="B238" s="92"/>
      <c r="C238" s="44"/>
      <c r="D238" s="44"/>
      <c r="E238" s="44"/>
      <c r="F238" s="92"/>
      <c r="G238" s="44"/>
      <c r="H238" s="44"/>
      <c r="I238" s="44"/>
      <c r="J238" s="92"/>
      <c r="K238" s="92"/>
    </row>
    <row r="240" spans="1:11" ht="14.25" customHeight="1" x14ac:dyDescent="0.25">
      <c r="A240" s="45" t="s">
        <v>214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7"/>
    </row>
    <row r="241" spans="1:11" ht="14.25" customHeight="1" x14ac:dyDescent="0.2">
      <c r="A241" s="48"/>
      <c r="B241" s="95" t="s">
        <v>303</v>
      </c>
      <c r="C241" s="95" t="s">
        <v>304</v>
      </c>
      <c r="D241" s="106" t="s">
        <v>305</v>
      </c>
      <c r="E241" s="107"/>
      <c r="F241" s="107"/>
      <c r="G241" s="107"/>
      <c r="H241" s="107"/>
      <c r="I241" s="95" t="s">
        <v>303</v>
      </c>
      <c r="J241" s="95" t="s">
        <v>304</v>
      </c>
      <c r="K241" s="49"/>
    </row>
    <row r="242" spans="1:11" ht="14.25" customHeight="1" x14ac:dyDescent="0.2">
      <c r="A242" s="48"/>
      <c r="B242" s="44">
        <f>IF((SUM(D242:E242)&gt;SUM(G242:H242)),1,0)</f>
        <v>0</v>
      </c>
      <c r="C242" s="44">
        <f>IF((SUM(D242:E242)&lt;SUM(G242:H242)),1,0)</f>
        <v>0</v>
      </c>
      <c r="D242" s="44">
        <f>IF(ISBLANK('Team Matches'!D311),0,1)</f>
        <v>0</v>
      </c>
      <c r="E242" s="44">
        <f>IF(ISBLANK('Team Matches'!E311),0,1)</f>
        <v>0</v>
      </c>
      <c r="F242" s="44" t="str">
        <f>IF(AND((SUM(D242:E242)=SUM(G242:H242)),(SUM(D242:E242,G242:H242)&lt;&gt;0)),"X","")</f>
        <v/>
      </c>
      <c r="G242" s="44">
        <f>IF(ISBLANK('Team Matches'!G311),0,1)</f>
        <v>0</v>
      </c>
      <c r="H242" s="44">
        <f>IF(ISBLANK('Team Matches'!H311),0,1)</f>
        <v>0</v>
      </c>
      <c r="I242" s="44">
        <f>IF((SUM(G242:H242)&gt;SUM(D242:E242)),1,0)</f>
        <v>0</v>
      </c>
      <c r="J242" s="44">
        <f>IF((SUM(D242:E242)&gt;SUM(G242:H242)),1,0)</f>
        <v>0</v>
      </c>
      <c r="K242" s="49"/>
    </row>
    <row r="243" spans="1:11" ht="14.25" customHeight="1" x14ac:dyDescent="0.2">
      <c r="A243" s="48"/>
      <c r="B243" s="44">
        <f>IF((SUM(D243:E243)&gt;SUM(G243:H243)),1,0)</f>
        <v>1</v>
      </c>
      <c r="C243" s="44">
        <f>IF((SUM(D243:E243)&lt;SUM(G243:H243)),1,0)</f>
        <v>0</v>
      </c>
      <c r="D243" s="44">
        <f>IF(ISBLANK('Team Matches'!D312),0,1)</f>
        <v>1</v>
      </c>
      <c r="E243" s="44">
        <f>IF(ISBLANK('Team Matches'!E312),0,1)</f>
        <v>1</v>
      </c>
      <c r="F243" s="44" t="str">
        <f>IF(AND((SUM(D243:E243)=SUM(G243:H243)),(SUM(D243:E243,G243:H243)&lt;&gt;0)),"X","")</f>
        <v/>
      </c>
      <c r="G243" s="44">
        <f>IF(ISBLANK('Team Matches'!G312),0,1)</f>
        <v>1</v>
      </c>
      <c r="H243" s="44">
        <f>IF(ISBLANK('Team Matches'!H312),0,1)</f>
        <v>0</v>
      </c>
      <c r="I243" s="44">
        <f>IF((SUM(G243:H243)&gt;SUM(D243:E243)),1,0)</f>
        <v>0</v>
      </c>
      <c r="J243" s="44">
        <f>IF((SUM(D243:E243)&gt;SUM(G243:H243)),1,0)</f>
        <v>1</v>
      </c>
      <c r="K243" s="49"/>
    </row>
    <row r="244" spans="1:11" ht="14.25" customHeight="1" x14ac:dyDescent="0.2">
      <c r="A244" s="48"/>
      <c r="B244" s="44">
        <f>IF((SUM(D244:E244)&gt;SUM(G244:H244)),1,0)</f>
        <v>0</v>
      </c>
      <c r="C244" s="44">
        <f>IF((SUM(D244:E244)&lt;SUM(G244:H244)),1,0)</f>
        <v>1</v>
      </c>
      <c r="D244" s="44">
        <f>IF(ISBLANK('Team Matches'!D313),0,1)</f>
        <v>0</v>
      </c>
      <c r="E244" s="44">
        <f>IF(ISBLANK('Team Matches'!E313),0,1)</f>
        <v>0</v>
      </c>
      <c r="F244" s="44" t="str">
        <f>IF(AND((SUM(D244:E244)=SUM(G244:H244)),(SUM(D244:E244,G244:H244)&lt;&gt;0)),"X","")</f>
        <v/>
      </c>
      <c r="G244" s="44">
        <f>IF(ISBLANK('Team Matches'!G313),0,1)</f>
        <v>1</v>
      </c>
      <c r="H244" s="44">
        <f>IF(ISBLANK('Team Matches'!H313),0,1)</f>
        <v>0</v>
      </c>
      <c r="I244" s="44">
        <f>IF((SUM(G244:H244)&gt;SUM(D244:E244)),1,0)</f>
        <v>1</v>
      </c>
      <c r="J244" s="44">
        <f>IF((SUM(D244:E244)&gt;SUM(G244:H244)),1,0)</f>
        <v>0</v>
      </c>
      <c r="K244" s="49"/>
    </row>
    <row r="245" spans="1:11" ht="14.25" customHeight="1" x14ac:dyDescent="0.2">
      <c r="A245" s="48"/>
      <c r="B245" s="44">
        <f>IF((SUM(D245:E245)&gt;SUM(G245:H245)),1,0)</f>
        <v>0</v>
      </c>
      <c r="C245" s="44">
        <f>IF((SUM(D245:E245)&lt;SUM(G245:H245)),1,0)</f>
        <v>0</v>
      </c>
      <c r="D245" s="44">
        <f>IF(ISBLANK('Team Matches'!D314),0,1)</f>
        <v>0</v>
      </c>
      <c r="E245" s="44">
        <f>IF(ISBLANK('Team Matches'!E314),0,1)</f>
        <v>0</v>
      </c>
      <c r="F245" s="44" t="str">
        <f>IF(AND((SUM(D245:E245)=SUM(G245:H245)),(SUM(D245:E245,G245:H245)&lt;&gt;0)),"X","")</f>
        <v/>
      </c>
      <c r="G245" s="44">
        <f>IF(ISBLANK('Team Matches'!G314),0,1)</f>
        <v>0</v>
      </c>
      <c r="H245" s="44">
        <f>IF(ISBLANK('Team Matches'!H314),0,1)</f>
        <v>0</v>
      </c>
      <c r="I245" s="44">
        <f>IF((SUM(G245:H245)&gt;SUM(D245:E245)),1,0)</f>
        <v>0</v>
      </c>
      <c r="J245" s="44">
        <f>IF((SUM(D245:E245)&gt;SUM(G245:H245)),1,0)</f>
        <v>0</v>
      </c>
      <c r="K245" s="49"/>
    </row>
    <row r="246" spans="1:11" ht="14.25" customHeight="1" x14ac:dyDescent="0.2">
      <c r="A246" s="48"/>
      <c r="B246" s="44">
        <f>IF((SUM(D246:E246)&gt;SUM(G246:H246)),1,0)</f>
        <v>0</v>
      </c>
      <c r="C246" s="44">
        <f>IF((SUM(D246:E246)&lt;SUM(G246:H246)),1,0)</f>
        <v>0</v>
      </c>
      <c r="D246" s="44">
        <f>IF(ISBLANK('Team Matches'!D315),0,1)</f>
        <v>0</v>
      </c>
      <c r="E246" s="44">
        <f>IF(ISBLANK('Team Matches'!E315),0,1)</f>
        <v>0</v>
      </c>
      <c r="F246" s="44" t="str">
        <f>IF(AND((SUM(D246:E246)=SUM(G246:H246)),(SUM(D246:E246,G246:H246)&lt;&gt;0)),"X","")</f>
        <v/>
      </c>
      <c r="G246" s="44">
        <f>IF(ISBLANK('Team Matches'!G315),0,1)</f>
        <v>0</v>
      </c>
      <c r="H246" s="44">
        <f>IF(ISBLANK('Team Matches'!H315),0,1)</f>
        <v>0</v>
      </c>
      <c r="I246" s="44">
        <f>IF((SUM(G246:H246)&gt;SUM(D246:E246)),1,0)</f>
        <v>0</v>
      </c>
      <c r="J246" s="44">
        <f>IF((SUM(D246:E246)&gt;SUM(G246:H246)),1,0)</f>
        <v>0</v>
      </c>
      <c r="K246" s="49"/>
    </row>
    <row r="247" spans="1:11" ht="14.25" customHeight="1" x14ac:dyDescent="0.25">
      <c r="A247" s="64" t="s">
        <v>306</v>
      </c>
      <c r="B247" s="44">
        <f>SUM(B242:B246)</f>
        <v>1</v>
      </c>
      <c r="C247" s="44">
        <f>SUM(C242:C246)</f>
        <v>1</v>
      </c>
      <c r="D247" s="44">
        <f>SUM(D242:D246)</f>
        <v>1</v>
      </c>
      <c r="E247" s="44">
        <f>SUM(E242:E246)</f>
        <v>1</v>
      </c>
      <c r="F247" s="92"/>
      <c r="G247" s="44">
        <f>SUM(G242:G246)</f>
        <v>2</v>
      </c>
      <c r="H247" s="44">
        <f>SUM(H242:H246)</f>
        <v>0</v>
      </c>
      <c r="I247" s="44">
        <f>SUM(I242:I246)</f>
        <v>1</v>
      </c>
      <c r="J247" s="44">
        <f>SUM(J242:J246)</f>
        <v>1</v>
      </c>
      <c r="K247" s="49"/>
    </row>
    <row r="248" spans="1:11" ht="14.25" customHeight="1" x14ac:dyDescent="0.2">
      <c r="A248" s="48"/>
      <c r="B248" s="92"/>
      <c r="C248" s="92"/>
      <c r="D248" s="92"/>
      <c r="E248" s="92"/>
      <c r="F248" s="92"/>
      <c r="G248" s="92"/>
      <c r="H248" s="92"/>
      <c r="I248" s="92"/>
      <c r="J248" s="92"/>
      <c r="K248" s="49"/>
    </row>
    <row r="249" spans="1:11" s="42" customFormat="1" ht="14.25" customHeight="1" x14ac:dyDescent="0.2">
      <c r="A249" s="48"/>
      <c r="B249" s="43" t="s">
        <v>307</v>
      </c>
      <c r="C249" s="34" t="s">
        <v>308</v>
      </c>
      <c r="D249" s="34" t="s">
        <v>309</v>
      </c>
      <c r="E249" s="34" t="s">
        <v>310</v>
      </c>
      <c r="F249" s="34" t="s">
        <v>311</v>
      </c>
      <c r="G249" s="34" t="s">
        <v>312</v>
      </c>
      <c r="H249" s="34" t="s">
        <v>313</v>
      </c>
      <c r="I249" s="34" t="s">
        <v>314</v>
      </c>
      <c r="J249" s="34" t="s">
        <v>315</v>
      </c>
      <c r="K249" s="50" t="s">
        <v>316</v>
      </c>
    </row>
    <row r="250" spans="1:11" s="42" customFormat="1" ht="14.25" customHeight="1" x14ac:dyDescent="0.2">
      <c r="A250" s="51" t="s">
        <v>337</v>
      </c>
      <c r="B250" s="52">
        <f>'Team Matches'!C319</f>
        <v>1</v>
      </c>
      <c r="C250" s="53">
        <f>'Team Matches Results Tally'!B247</f>
        <v>1</v>
      </c>
      <c r="D250" s="53">
        <f>SUM('Team Matches Results Tally'!D247:E247)</f>
        <v>2</v>
      </c>
      <c r="E250" s="53">
        <f>'Team Matches Results Tally'!C247</f>
        <v>1</v>
      </c>
      <c r="F250" s="52">
        <f>'Team Matches'!I319</f>
        <v>0</v>
      </c>
      <c r="G250" s="53">
        <f>'Team Matches Results Tally'!I247</f>
        <v>1</v>
      </c>
      <c r="H250" s="53">
        <f>SUM('Team Matches Results Tally'!G247:H247)</f>
        <v>2</v>
      </c>
      <c r="I250" s="53">
        <f>'Team Matches Results Tally'!J247</f>
        <v>1</v>
      </c>
      <c r="J250" s="52" t="str">
        <f ca="1">IF(AND(B250=1,F250&lt;&gt;1),'Team Matches'!B308,IF(AND(F250=1,B250&lt;&gt;1),'Team Matches'!G308,""))</f>
        <v>PNKF-1</v>
      </c>
      <c r="K250" s="54" t="str">
        <f ca="1">IF(AND(B250=1,F250&lt;&gt;1),'Team Matches'!G308,IF(AND(F250=1,B250&lt;&gt;1),'Team Matches'!B308,""))</f>
        <v>Mexico</v>
      </c>
    </row>
    <row r="251" spans="1:11" s="80" customFormat="1" ht="14.25" customHeight="1" x14ac:dyDescent="0.2">
      <c r="A251" s="34"/>
      <c r="B251" s="92"/>
      <c r="C251" s="44"/>
      <c r="D251" s="44"/>
      <c r="E251" s="44"/>
      <c r="F251" s="92"/>
      <c r="G251" s="44"/>
      <c r="H251" s="44"/>
      <c r="I251" s="44"/>
      <c r="J251" s="92"/>
      <c r="K251" s="92"/>
    </row>
    <row r="252" spans="1:11" ht="14.25" customHeight="1" x14ac:dyDescent="0.2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</row>
    <row r="253" spans="1:11" ht="14.25" customHeight="1" x14ac:dyDescent="0.25">
      <c r="A253" s="45" t="s">
        <v>217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7"/>
    </row>
    <row r="254" spans="1:11" ht="14.25" customHeight="1" x14ac:dyDescent="0.2">
      <c r="A254" s="48"/>
      <c r="B254" s="95" t="s">
        <v>303</v>
      </c>
      <c r="C254" s="95" t="s">
        <v>304</v>
      </c>
      <c r="D254" s="106" t="s">
        <v>305</v>
      </c>
      <c r="E254" s="107"/>
      <c r="F254" s="107"/>
      <c r="G254" s="107"/>
      <c r="H254" s="107"/>
      <c r="I254" s="95" t="s">
        <v>303</v>
      </c>
      <c r="J254" s="95" t="s">
        <v>304</v>
      </c>
      <c r="K254" s="49"/>
    </row>
    <row r="255" spans="1:11" ht="14.25" customHeight="1" x14ac:dyDescent="0.2">
      <c r="A255" s="48"/>
      <c r="B255" s="44">
        <f>IF((SUM(D255:E255)&gt;SUM(G255:H255)),1,0)</f>
        <v>0</v>
      </c>
      <c r="C255" s="44">
        <f>IF((SUM(D255:E255)&lt;SUM(G255:H255)),1,0)</f>
        <v>1</v>
      </c>
      <c r="D255" s="44">
        <f>IF(ISBLANK('Team Matches'!D328),0,1)</f>
        <v>0</v>
      </c>
      <c r="E255" s="44">
        <f>IF(ISBLANK('Team Matches'!E328),0,1)</f>
        <v>0</v>
      </c>
      <c r="F255" s="44" t="str">
        <f>IF(AND((SUM(D255:E255)=SUM(G255:H255)),(SUM(D255:E255,G255:H255)&lt;&gt;0)),"X","")</f>
        <v/>
      </c>
      <c r="G255" s="44">
        <f>IF(ISBLANK('Team Matches'!G328),0,1)</f>
        <v>1</v>
      </c>
      <c r="H255" s="44">
        <f>IF(ISBLANK('Team Matches'!H328),0,1)</f>
        <v>0</v>
      </c>
      <c r="I255" s="44">
        <f>IF((SUM(G255:H255)&gt;SUM(D255:E255)),1,0)</f>
        <v>1</v>
      </c>
      <c r="J255" s="44">
        <f>IF((SUM(D255:E255)&gt;SUM(G255:H255)),1,0)</f>
        <v>0</v>
      </c>
      <c r="K255" s="49"/>
    </row>
    <row r="256" spans="1:11" ht="14.25" customHeight="1" x14ac:dyDescent="0.2">
      <c r="A256" s="48"/>
      <c r="B256" s="44">
        <f>IF((SUM(D256:E256)&gt;SUM(G256:H256)),1,0)</f>
        <v>0</v>
      </c>
      <c r="C256" s="44">
        <f>IF((SUM(D256:E256)&lt;SUM(G256:H256)),1,0)</f>
        <v>0</v>
      </c>
      <c r="D256" s="44">
        <f>IF(ISBLANK('Team Matches'!D329),0,1)</f>
        <v>0</v>
      </c>
      <c r="E256" s="44">
        <f>IF(ISBLANK('Team Matches'!E329),0,1)</f>
        <v>0</v>
      </c>
      <c r="F256" s="44" t="str">
        <f>IF(AND((SUM(D256:E256)=SUM(G256:H256)),(SUM(D256:E256,G256:H256)&lt;&gt;0)),"X","")</f>
        <v/>
      </c>
      <c r="G256" s="44">
        <f>IF(ISBLANK('Team Matches'!G329),0,1)</f>
        <v>0</v>
      </c>
      <c r="H256" s="44">
        <f>IF(ISBLANK('Team Matches'!H329),0,1)</f>
        <v>0</v>
      </c>
      <c r="I256" s="44">
        <f>IF((SUM(G256:H256)&gt;SUM(D256:E256)),1,0)</f>
        <v>0</v>
      </c>
      <c r="J256" s="44">
        <f>IF((SUM(D256:E256)&gt;SUM(G256:H256)),1,0)</f>
        <v>0</v>
      </c>
      <c r="K256" s="49"/>
    </row>
    <row r="257" spans="1:11" ht="14.25" customHeight="1" x14ac:dyDescent="0.2">
      <c r="A257" s="48"/>
      <c r="B257" s="44">
        <f>IF((SUM(D257:E257)&gt;SUM(G257:H257)),1,0)</f>
        <v>0</v>
      </c>
      <c r="C257" s="44">
        <f>IF((SUM(D257:E257)&lt;SUM(G257:H257)),1,0)</f>
        <v>0</v>
      </c>
      <c r="D257" s="44">
        <f>IF(ISBLANK('Team Matches'!D330),0,1)</f>
        <v>0</v>
      </c>
      <c r="E257" s="44">
        <f>IF(ISBLANK('Team Matches'!E330),0,1)</f>
        <v>0</v>
      </c>
      <c r="F257" s="44" t="str">
        <f>IF(AND((SUM(D257:E257)=SUM(G257:H257)),(SUM(D257:E257,G257:H257)&lt;&gt;0)),"X","")</f>
        <v/>
      </c>
      <c r="G257" s="44">
        <f>IF(ISBLANK('Team Matches'!G330),0,1)</f>
        <v>0</v>
      </c>
      <c r="H257" s="44">
        <f>IF(ISBLANK('Team Matches'!H330),0,1)</f>
        <v>0</v>
      </c>
      <c r="I257" s="44">
        <f>IF((SUM(G257:H257)&gt;SUM(D257:E257)),1,0)</f>
        <v>0</v>
      </c>
      <c r="J257" s="44">
        <f>IF((SUM(D257:E257)&gt;SUM(G257:H257)),1,0)</f>
        <v>0</v>
      </c>
      <c r="K257" s="49"/>
    </row>
    <row r="258" spans="1:11" ht="14.25" customHeight="1" x14ac:dyDescent="0.2">
      <c r="A258" s="48"/>
      <c r="B258" s="44">
        <f>IF((SUM(D258:E258)&gt;SUM(G258:H258)),1,0)</f>
        <v>0</v>
      </c>
      <c r="C258" s="44">
        <f>IF((SUM(D258:E258)&lt;SUM(G258:H258)),1,0)</f>
        <v>0</v>
      </c>
      <c r="D258" s="44">
        <f>IF(ISBLANK('Team Matches'!D331),0,1)</f>
        <v>0</v>
      </c>
      <c r="E258" s="44">
        <f>IF(ISBLANK('Team Matches'!E331),0,1)</f>
        <v>0</v>
      </c>
      <c r="F258" s="44" t="str">
        <f>IF(AND((SUM(D258:E258)=SUM(G258:H258)),(SUM(D258:E258,G258:H258)&lt;&gt;0)),"X","")</f>
        <v/>
      </c>
      <c r="G258" s="44">
        <f>IF(ISBLANK('Team Matches'!G331),0,1)</f>
        <v>0</v>
      </c>
      <c r="H258" s="44">
        <f>IF(ISBLANK('Team Matches'!H331),0,1)</f>
        <v>0</v>
      </c>
      <c r="I258" s="44">
        <f>IF((SUM(G258:H258)&gt;SUM(D258:E258)),1,0)</f>
        <v>0</v>
      </c>
      <c r="J258" s="44">
        <f>IF((SUM(D258:E258)&gt;SUM(G258:H258)),1,0)</f>
        <v>0</v>
      </c>
      <c r="K258" s="49"/>
    </row>
    <row r="259" spans="1:11" ht="14.25" customHeight="1" x14ac:dyDescent="0.2">
      <c r="A259" s="48"/>
      <c r="B259" s="44">
        <f>IF((SUM(D259:E259)&gt;SUM(G259:H259)),1,0)</f>
        <v>0</v>
      </c>
      <c r="C259" s="44">
        <f>IF((SUM(D259:E259)&lt;SUM(G259:H259)),1,0)</f>
        <v>0</v>
      </c>
      <c r="D259" s="44">
        <f>IF(ISBLANK('Team Matches'!D332),0,1)</f>
        <v>0</v>
      </c>
      <c r="E259" s="44">
        <f>IF(ISBLANK('Team Matches'!E332),0,1)</f>
        <v>0</v>
      </c>
      <c r="F259" s="44" t="str">
        <f>IF(AND((SUM(D259:E259)=SUM(G259:H259)),(SUM(D259:E259,G259:H259)&lt;&gt;0)),"X","")</f>
        <v/>
      </c>
      <c r="G259" s="44">
        <f>IF(ISBLANK('Team Matches'!G332),0,1)</f>
        <v>0</v>
      </c>
      <c r="H259" s="44">
        <f>IF(ISBLANK('Team Matches'!H332),0,1)</f>
        <v>0</v>
      </c>
      <c r="I259" s="44">
        <f>IF((SUM(G259:H259)&gt;SUM(D259:E259)),1,0)</f>
        <v>0</v>
      </c>
      <c r="J259" s="44">
        <f>IF((SUM(D259:E259)&gt;SUM(G259:H259)),1,0)</f>
        <v>0</v>
      </c>
      <c r="K259" s="49"/>
    </row>
    <row r="260" spans="1:11" ht="14.25" customHeight="1" x14ac:dyDescent="0.25">
      <c r="A260" s="64" t="s">
        <v>306</v>
      </c>
      <c r="B260" s="44">
        <f>SUM(B255:B259)</f>
        <v>0</v>
      </c>
      <c r="C260" s="44">
        <f>SUM(C255:C259)</f>
        <v>1</v>
      </c>
      <c r="D260" s="44">
        <f>SUM(D255:D259)</f>
        <v>0</v>
      </c>
      <c r="E260" s="44">
        <f>SUM(E255:E259)</f>
        <v>0</v>
      </c>
      <c r="F260" s="92"/>
      <c r="G260" s="44">
        <f>SUM(G255:G259)</f>
        <v>1</v>
      </c>
      <c r="H260" s="44">
        <f>SUM(H255:H259)</f>
        <v>0</v>
      </c>
      <c r="I260" s="44">
        <f>SUM(I255:I259)</f>
        <v>1</v>
      </c>
      <c r="J260" s="44">
        <f>SUM(J255:J259)</f>
        <v>0</v>
      </c>
      <c r="K260" s="49"/>
    </row>
    <row r="261" spans="1:11" ht="14.25" customHeight="1" x14ac:dyDescent="0.2">
      <c r="A261" s="48"/>
      <c r="B261" s="92"/>
      <c r="C261" s="92"/>
      <c r="D261" s="92"/>
      <c r="E261" s="92"/>
      <c r="F261" s="92"/>
      <c r="G261" s="92"/>
      <c r="H261" s="92"/>
      <c r="I261" s="92"/>
      <c r="J261" s="92"/>
      <c r="K261" s="49"/>
    </row>
    <row r="262" spans="1:11" s="42" customFormat="1" ht="14.25" customHeight="1" x14ac:dyDescent="0.2">
      <c r="A262" s="48"/>
      <c r="B262" s="43" t="s">
        <v>307</v>
      </c>
      <c r="C262" s="34" t="s">
        <v>308</v>
      </c>
      <c r="D262" s="34" t="s">
        <v>309</v>
      </c>
      <c r="E262" s="34" t="s">
        <v>310</v>
      </c>
      <c r="F262" s="34" t="s">
        <v>311</v>
      </c>
      <c r="G262" s="34" t="s">
        <v>312</v>
      </c>
      <c r="H262" s="34" t="s">
        <v>313</v>
      </c>
      <c r="I262" s="34" t="s">
        <v>314</v>
      </c>
      <c r="J262" s="34" t="s">
        <v>315</v>
      </c>
      <c r="K262" s="50" t="s">
        <v>316</v>
      </c>
    </row>
    <row r="263" spans="1:11" s="42" customFormat="1" ht="14.25" customHeight="1" x14ac:dyDescent="0.2">
      <c r="A263" s="51" t="s">
        <v>338</v>
      </c>
      <c r="B263" s="52">
        <f>'Team Matches'!C336</f>
        <v>0</v>
      </c>
      <c r="C263" s="53">
        <f>'Team Matches Results Tally'!B260</f>
        <v>0</v>
      </c>
      <c r="D263" s="53">
        <f>SUM('Team Matches Results Tally'!D260:E260)</f>
        <v>0</v>
      </c>
      <c r="E263" s="53">
        <f>'Team Matches Results Tally'!C260</f>
        <v>1</v>
      </c>
      <c r="F263" s="52">
        <f>'Team Matches'!I336</f>
        <v>1</v>
      </c>
      <c r="G263" s="53">
        <f>'Team Matches Results Tally'!I260</f>
        <v>1</v>
      </c>
      <c r="H263" s="53">
        <f>SUM('Team Matches Results Tally'!G260:H260)</f>
        <v>1</v>
      </c>
      <c r="I263" s="53">
        <f>'Team Matches Results Tally'!J260</f>
        <v>0</v>
      </c>
      <c r="J263" s="52" t="str">
        <f ca="1">IF(AND(B263=1,F263&lt;&gt;1),'Team Matches'!B325,IF(AND(F263=1,B263&lt;&gt;1),'Team Matches'!G325,""))</f>
        <v>SWKIF-1</v>
      </c>
      <c r="K263" s="54" t="str">
        <f ca="1">IF(AND(B263=1,F263&lt;&gt;1),'Team Matches'!G325,IF(AND(F263=1,B263&lt;&gt;1),'Team Matches'!B325,""))</f>
        <v>HKF</v>
      </c>
    </row>
    <row r="264" spans="1:11" s="80" customFormat="1" ht="14.25" customHeight="1" x14ac:dyDescent="0.2">
      <c r="A264" s="34"/>
      <c r="B264" s="92"/>
      <c r="C264" s="44"/>
      <c r="D264" s="44"/>
      <c r="E264" s="44"/>
      <c r="F264" s="92"/>
      <c r="G264" s="44"/>
      <c r="H264" s="44"/>
      <c r="I264" s="44"/>
      <c r="J264" s="92"/>
      <c r="K264" s="92"/>
    </row>
    <row r="265" spans="1:11" ht="14.25" customHeight="1" x14ac:dyDescent="0.2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</row>
    <row r="266" spans="1:11" ht="14.25" customHeight="1" x14ac:dyDescent="0.25">
      <c r="A266" s="45" t="s">
        <v>218</v>
      </c>
      <c r="B266" s="46"/>
      <c r="C266" s="46"/>
      <c r="D266" s="46"/>
      <c r="E266" s="46"/>
      <c r="F266" s="46"/>
      <c r="G266" s="46"/>
      <c r="H266" s="46"/>
      <c r="I266" s="46"/>
      <c r="J266" s="46"/>
      <c r="K266" s="47"/>
    </row>
    <row r="267" spans="1:11" ht="14.25" customHeight="1" x14ac:dyDescent="0.2">
      <c r="A267" s="48"/>
      <c r="B267" s="95" t="s">
        <v>303</v>
      </c>
      <c r="C267" s="95" t="s">
        <v>304</v>
      </c>
      <c r="D267" s="106" t="s">
        <v>305</v>
      </c>
      <c r="E267" s="107"/>
      <c r="F267" s="107"/>
      <c r="G267" s="107"/>
      <c r="H267" s="107"/>
      <c r="I267" s="95" t="s">
        <v>303</v>
      </c>
      <c r="J267" s="95" t="s">
        <v>304</v>
      </c>
      <c r="K267" s="49"/>
    </row>
    <row r="268" spans="1:11" ht="14.25" customHeight="1" x14ac:dyDescent="0.2">
      <c r="A268" s="48"/>
      <c r="B268" s="44">
        <f>IF((SUM(D268:E268)&gt;SUM(G268:H268)),1,0)</f>
        <v>0</v>
      </c>
      <c r="C268" s="44">
        <f>IF((SUM(D268:E268)&lt;SUM(G268:H268)),1,0)</f>
        <v>0</v>
      </c>
      <c r="D268" s="44">
        <f>IF(ISBLANK('Team Matches'!D345),0,1)</f>
        <v>0</v>
      </c>
      <c r="E268" s="44">
        <f>IF(ISBLANK('Team Matches'!E345),0,1)</f>
        <v>0</v>
      </c>
      <c r="F268" s="44" t="str">
        <f>IF(AND((SUM(D268:E268)=SUM(G268:H268)),(SUM(D268:E268,G268:H268)&lt;&gt;0)),"X","")</f>
        <v/>
      </c>
      <c r="G268" s="44">
        <f>IF(ISBLANK('Team Matches'!G345),0,1)</f>
        <v>0</v>
      </c>
      <c r="H268" s="44">
        <f>IF(ISBLANK('Team Matches'!H345),0,1)</f>
        <v>0</v>
      </c>
      <c r="I268" s="44">
        <f>IF((SUM(G268:H268)&gt;SUM(D268:E268)),1,0)</f>
        <v>0</v>
      </c>
      <c r="J268" s="44">
        <f>IF((SUM(D268:E268)&gt;SUM(G268:H268)),1,0)</f>
        <v>0</v>
      </c>
      <c r="K268" s="49"/>
    </row>
    <row r="269" spans="1:11" ht="14.25" customHeight="1" x14ac:dyDescent="0.2">
      <c r="A269" s="48"/>
      <c r="B269" s="44">
        <f>IF((SUM(D269:E269)&gt;SUM(G269:H269)),1,0)</f>
        <v>0</v>
      </c>
      <c r="C269" s="44">
        <f>IF((SUM(D269:E269)&lt;SUM(G269:H269)),1,0)</f>
        <v>0</v>
      </c>
      <c r="D269" s="44">
        <f>IF(ISBLANK('Team Matches'!D346),0,1)</f>
        <v>0</v>
      </c>
      <c r="E269" s="44">
        <f>IF(ISBLANK('Team Matches'!E346),0,1)</f>
        <v>0</v>
      </c>
      <c r="F269" s="44" t="str">
        <f>IF(AND((SUM(D269:E269)=SUM(G269:H269)),(SUM(D269:E269,G269:H269)&lt;&gt;0)),"X","")</f>
        <v/>
      </c>
      <c r="G269" s="44">
        <f>IF(ISBLANK('Team Matches'!G346),0,1)</f>
        <v>0</v>
      </c>
      <c r="H269" s="44">
        <f>IF(ISBLANK('Team Matches'!H346),0,1)</f>
        <v>0</v>
      </c>
      <c r="I269" s="44">
        <f>IF((SUM(G269:H269)&gt;SUM(D269:E269)),1,0)</f>
        <v>0</v>
      </c>
      <c r="J269" s="44">
        <f>IF((SUM(D269:E269)&gt;SUM(G269:H269)),1,0)</f>
        <v>0</v>
      </c>
      <c r="K269" s="49"/>
    </row>
    <row r="270" spans="1:11" ht="14.25" customHeight="1" x14ac:dyDescent="0.2">
      <c r="A270" s="48"/>
      <c r="B270" s="44">
        <f>IF((SUM(D270:E270)&gt;SUM(G270:H270)),1,0)</f>
        <v>0</v>
      </c>
      <c r="C270" s="44">
        <f>IF((SUM(D270:E270)&lt;SUM(G270:H270)),1,0)</f>
        <v>1</v>
      </c>
      <c r="D270" s="44">
        <f>IF(ISBLANK('Team Matches'!D347),0,1)</f>
        <v>0</v>
      </c>
      <c r="E270" s="44">
        <f>IF(ISBLANK('Team Matches'!E347),0,1)</f>
        <v>0</v>
      </c>
      <c r="F270" s="44" t="str">
        <f>IF(AND((SUM(D270:E270)=SUM(G270:H270)),(SUM(D270:E270,G270:H270)&lt;&gt;0)),"X","")</f>
        <v/>
      </c>
      <c r="G270" s="44">
        <f>IF(ISBLANK('Team Matches'!G347),0,1)</f>
        <v>1</v>
      </c>
      <c r="H270" s="44">
        <f>IF(ISBLANK('Team Matches'!H347),0,1)</f>
        <v>0</v>
      </c>
      <c r="I270" s="44">
        <f>IF((SUM(G270:H270)&gt;SUM(D270:E270)),1,0)</f>
        <v>1</v>
      </c>
      <c r="J270" s="44">
        <f>IF((SUM(D270:E270)&gt;SUM(G270:H270)),1,0)</f>
        <v>0</v>
      </c>
      <c r="K270" s="49"/>
    </row>
    <row r="271" spans="1:11" ht="14.25" customHeight="1" x14ac:dyDescent="0.2">
      <c r="A271" s="48"/>
      <c r="B271" s="44">
        <f>IF((SUM(D271:E271)&gt;SUM(G271:H271)),1,0)</f>
        <v>1</v>
      </c>
      <c r="C271" s="44">
        <f>IF((SUM(D271:E271)&lt;SUM(G271:H271)),1,0)</f>
        <v>0</v>
      </c>
      <c r="D271" s="44">
        <f>IF(ISBLANK('Team Matches'!D348),0,1)</f>
        <v>1</v>
      </c>
      <c r="E271" s="44">
        <f>IF(ISBLANK('Team Matches'!E348),0,1)</f>
        <v>0</v>
      </c>
      <c r="F271" s="44" t="str">
        <f>IF(AND((SUM(D271:E271)=SUM(G271:H271)),(SUM(D271:E271,G271:H271)&lt;&gt;0)),"X","")</f>
        <v/>
      </c>
      <c r="G271" s="44">
        <f>IF(ISBLANK('Team Matches'!G348),0,1)</f>
        <v>0</v>
      </c>
      <c r="H271" s="44">
        <f>IF(ISBLANK('Team Matches'!H348),0,1)</f>
        <v>0</v>
      </c>
      <c r="I271" s="44">
        <f>IF((SUM(G271:H271)&gt;SUM(D271:E271)),1,0)</f>
        <v>0</v>
      </c>
      <c r="J271" s="44">
        <f>IF((SUM(D271:E271)&gt;SUM(G271:H271)),1,0)</f>
        <v>1</v>
      </c>
      <c r="K271" s="49"/>
    </row>
    <row r="272" spans="1:11" ht="14.25" customHeight="1" x14ac:dyDescent="0.2">
      <c r="A272" s="48"/>
      <c r="B272" s="44">
        <f>IF((SUM(D272:E272)&gt;SUM(G272:H272)),1,0)</f>
        <v>0</v>
      </c>
      <c r="C272" s="44">
        <f>IF((SUM(D272:E272)&lt;SUM(G272:H272)),1,0)</f>
        <v>0</v>
      </c>
      <c r="D272" s="44">
        <f>IF(ISBLANK('Team Matches'!D349),0,1)</f>
        <v>0</v>
      </c>
      <c r="E272" s="44">
        <f>IF(ISBLANK('Team Matches'!E349),0,1)</f>
        <v>0</v>
      </c>
      <c r="F272" s="44" t="str">
        <f>IF(AND((SUM(D272:E272)=SUM(G272:H272)),(SUM(D272:E272,G272:H272)&lt;&gt;0)),"X","")</f>
        <v/>
      </c>
      <c r="G272" s="44">
        <f>IF(ISBLANK('Team Matches'!G349),0,1)</f>
        <v>0</v>
      </c>
      <c r="H272" s="44">
        <f>IF(ISBLANK('Team Matches'!H349),0,1)</f>
        <v>0</v>
      </c>
      <c r="I272" s="44">
        <f>IF((SUM(G272:H272)&gt;SUM(D272:E272)),1,0)</f>
        <v>0</v>
      </c>
      <c r="J272" s="44">
        <f>IF((SUM(D272:E272)&gt;SUM(G272:H272)),1,0)</f>
        <v>0</v>
      </c>
      <c r="K272" s="49"/>
    </row>
    <row r="273" spans="1:11" ht="14.25" customHeight="1" x14ac:dyDescent="0.25">
      <c r="A273" s="64" t="s">
        <v>306</v>
      </c>
      <c r="B273" s="44">
        <f>SUM(B268:B272)</f>
        <v>1</v>
      </c>
      <c r="C273" s="44">
        <f>SUM(C268:C272)</f>
        <v>1</v>
      </c>
      <c r="D273" s="44">
        <f>SUM(D268:D272)</f>
        <v>1</v>
      </c>
      <c r="E273" s="44">
        <f>SUM(E268:E272)</f>
        <v>0</v>
      </c>
      <c r="F273" s="92"/>
      <c r="G273" s="44">
        <f>SUM(G268:G272)</f>
        <v>1</v>
      </c>
      <c r="H273" s="44">
        <f>SUM(H268:H272)</f>
        <v>0</v>
      </c>
      <c r="I273" s="44">
        <f>SUM(I268:I272)</f>
        <v>1</v>
      </c>
      <c r="J273" s="44">
        <f>SUM(J268:J272)</f>
        <v>1</v>
      </c>
      <c r="K273" s="49"/>
    </row>
    <row r="274" spans="1:11" ht="14.25" customHeight="1" x14ac:dyDescent="0.2">
      <c r="A274" s="48"/>
      <c r="B274" s="92"/>
      <c r="C274" s="92"/>
      <c r="D274" s="92"/>
      <c r="E274" s="92"/>
      <c r="F274" s="92"/>
      <c r="G274" s="92"/>
      <c r="H274" s="92"/>
      <c r="I274" s="92"/>
      <c r="J274" s="92"/>
      <c r="K274" s="49"/>
    </row>
    <row r="275" spans="1:11" s="42" customFormat="1" ht="14.25" customHeight="1" x14ac:dyDescent="0.2">
      <c r="A275" s="48"/>
      <c r="B275" s="43" t="s">
        <v>307</v>
      </c>
      <c r="C275" s="34" t="s">
        <v>308</v>
      </c>
      <c r="D275" s="34" t="s">
        <v>309</v>
      </c>
      <c r="E275" s="34" t="s">
        <v>310</v>
      </c>
      <c r="F275" s="34" t="s">
        <v>311</v>
      </c>
      <c r="G275" s="34" t="s">
        <v>312</v>
      </c>
      <c r="H275" s="34" t="s">
        <v>313</v>
      </c>
      <c r="I275" s="34" t="s">
        <v>314</v>
      </c>
      <c r="J275" s="34" t="s">
        <v>315</v>
      </c>
      <c r="K275" s="50" t="s">
        <v>316</v>
      </c>
    </row>
    <row r="276" spans="1:11" s="42" customFormat="1" ht="14.25" customHeight="1" x14ac:dyDescent="0.2">
      <c r="A276" s="51" t="s">
        <v>339</v>
      </c>
      <c r="B276" s="52">
        <f>'Team Matches'!C353</f>
        <v>1</v>
      </c>
      <c r="C276" s="53">
        <f>'Team Matches Results Tally'!B273</f>
        <v>1</v>
      </c>
      <c r="D276" s="53">
        <f>SUM('Team Matches Results Tally'!D273:E273)</f>
        <v>1</v>
      </c>
      <c r="E276" s="53">
        <f>'Team Matches Results Tally'!C273</f>
        <v>1</v>
      </c>
      <c r="F276" s="52">
        <f>'Team Matches'!I353</f>
        <v>0</v>
      </c>
      <c r="G276" s="53">
        <f>'Team Matches Results Tally'!I273</f>
        <v>1</v>
      </c>
      <c r="H276" s="53">
        <f>SUM('Team Matches Results Tally'!G273:H273)</f>
        <v>1</v>
      </c>
      <c r="I276" s="53">
        <f>'Team Matches Results Tally'!J273</f>
        <v>1</v>
      </c>
      <c r="J276" s="52" t="str">
        <f ca="1">IF(AND(B276=1,F276&lt;&gt;1),'Team Matches'!B342,IF(AND(F276=1,B276&lt;&gt;1),'Team Matches'!G342,""))</f>
        <v>Butokuden</v>
      </c>
      <c r="K276" s="54" t="str">
        <f ca="1">IF(AND(B276=1,F276&lt;&gt;1),'Team Matches'!G342,IF(AND(F276=1,B276&lt;&gt;1),'Team Matches'!B342,""))</f>
        <v>SCKF</v>
      </c>
    </row>
    <row r="277" spans="1:11" s="80" customFormat="1" ht="14.25" customHeight="1" x14ac:dyDescent="0.2">
      <c r="A277" s="34"/>
      <c r="B277" s="92"/>
      <c r="C277" s="44"/>
      <c r="D277" s="44"/>
      <c r="E277" s="44"/>
      <c r="F277" s="92"/>
      <c r="G277" s="44"/>
      <c r="H277" s="44"/>
      <c r="I277" s="44"/>
      <c r="J277" s="92"/>
      <c r="K277" s="92"/>
    </row>
    <row r="278" spans="1:11" ht="14.25" customHeight="1" x14ac:dyDescent="0.2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</row>
    <row r="279" spans="1:11" ht="14.25" customHeight="1" x14ac:dyDescent="0.25">
      <c r="A279" s="45" t="s">
        <v>220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7"/>
    </row>
    <row r="280" spans="1:11" ht="14.25" customHeight="1" x14ac:dyDescent="0.2">
      <c r="A280" s="48"/>
      <c r="B280" s="95" t="s">
        <v>303</v>
      </c>
      <c r="C280" s="95" t="s">
        <v>304</v>
      </c>
      <c r="D280" s="106" t="s">
        <v>305</v>
      </c>
      <c r="E280" s="107"/>
      <c r="F280" s="107"/>
      <c r="G280" s="107"/>
      <c r="H280" s="107"/>
      <c r="I280" s="95" t="s">
        <v>303</v>
      </c>
      <c r="J280" s="95" t="s">
        <v>304</v>
      </c>
      <c r="K280" s="49"/>
    </row>
    <row r="281" spans="1:11" ht="14.25" customHeight="1" x14ac:dyDescent="0.2">
      <c r="A281" s="48"/>
      <c r="B281" s="44">
        <f>IF((SUM(D281:E281)&gt;SUM(G281:H281)),1,0)</f>
        <v>0</v>
      </c>
      <c r="C281" s="44">
        <f>IF((SUM(D281:E281)&lt;SUM(G281:H281)),1,0)</f>
        <v>0</v>
      </c>
      <c r="D281" s="44">
        <f>IF(ISBLANK('Team Matches'!D362),0,1)</f>
        <v>0</v>
      </c>
      <c r="E281" s="44">
        <f>IF(ISBLANK('Team Matches'!E362),0,1)</f>
        <v>0</v>
      </c>
      <c r="F281" s="44" t="str">
        <f>IF(AND((SUM(D281:E281)=SUM(G281:H281)),(SUM(D281:E281,G281:H281)&lt;&gt;0)),"X","")</f>
        <v/>
      </c>
      <c r="G281" s="44">
        <f>IF(ISBLANK('Team Matches'!G362),0,1)</f>
        <v>0</v>
      </c>
      <c r="H281" s="44">
        <f>IF(ISBLANK('Team Matches'!H362),0,1)</f>
        <v>0</v>
      </c>
      <c r="I281" s="44">
        <f>IF((SUM(G281:H281)&gt;SUM(D281:E281)),1,0)</f>
        <v>0</v>
      </c>
      <c r="J281" s="44">
        <f>IF((SUM(D281:E281)&gt;SUM(G281:H281)),1,0)</f>
        <v>0</v>
      </c>
      <c r="K281" s="49"/>
    </row>
    <row r="282" spans="1:11" ht="14.25" customHeight="1" x14ac:dyDescent="0.2">
      <c r="A282" s="48"/>
      <c r="B282" s="44">
        <f>IF((SUM(D282:E282)&gt;SUM(G282:H282)),1,0)</f>
        <v>1</v>
      </c>
      <c r="C282" s="44">
        <f>IF((SUM(D282:E282)&lt;SUM(G282:H282)),1,0)</f>
        <v>0</v>
      </c>
      <c r="D282" s="44">
        <f>IF(ISBLANK('Team Matches'!D363),0,1)</f>
        <v>1</v>
      </c>
      <c r="E282" s="44">
        <f>IF(ISBLANK('Team Matches'!E363),0,1)</f>
        <v>1</v>
      </c>
      <c r="F282" s="44" t="str">
        <f>IF(AND((SUM(D282:E282)=SUM(G282:H282)),(SUM(D282:E282,G282:H282)&lt;&gt;0)),"X","")</f>
        <v/>
      </c>
      <c r="G282" s="44">
        <f>IF(ISBLANK('Team Matches'!G363),0,1)</f>
        <v>0</v>
      </c>
      <c r="H282" s="44">
        <f>IF(ISBLANK('Team Matches'!H363),0,1)</f>
        <v>0</v>
      </c>
      <c r="I282" s="44">
        <f>IF((SUM(G282:H282)&gt;SUM(D282:E282)),1,0)</f>
        <v>0</v>
      </c>
      <c r="J282" s="44">
        <f>IF((SUM(D282:E282)&gt;SUM(G282:H282)),1,0)</f>
        <v>1</v>
      </c>
      <c r="K282" s="49"/>
    </row>
    <row r="283" spans="1:11" ht="14.25" customHeight="1" x14ac:dyDescent="0.2">
      <c r="A283" s="48"/>
      <c r="B283" s="44">
        <f>IF((SUM(D283:E283)&gt;SUM(G283:H283)),1,0)</f>
        <v>0</v>
      </c>
      <c r="C283" s="44">
        <f>IF((SUM(D283:E283)&lt;SUM(G283:H283)),1,0)</f>
        <v>0</v>
      </c>
      <c r="D283" s="44">
        <f>IF(ISBLANK('Team Matches'!D364),0,1)</f>
        <v>0</v>
      </c>
      <c r="E283" s="44">
        <f>IF(ISBLANK('Team Matches'!E364),0,1)</f>
        <v>0</v>
      </c>
      <c r="F283" s="44" t="str">
        <f>IF(AND((SUM(D283:E283)=SUM(G283:H283)),(SUM(D283:E283,G283:H283)&lt;&gt;0)),"X","")</f>
        <v/>
      </c>
      <c r="G283" s="44">
        <f>IF(ISBLANK('Team Matches'!G364),0,1)</f>
        <v>0</v>
      </c>
      <c r="H283" s="44">
        <f>IF(ISBLANK('Team Matches'!H364),0,1)</f>
        <v>0</v>
      </c>
      <c r="I283" s="44">
        <f>IF((SUM(G283:H283)&gt;SUM(D283:E283)),1,0)</f>
        <v>0</v>
      </c>
      <c r="J283" s="44">
        <f>IF((SUM(D283:E283)&gt;SUM(G283:H283)),1,0)</f>
        <v>0</v>
      </c>
      <c r="K283" s="49"/>
    </row>
    <row r="284" spans="1:11" ht="14.25" customHeight="1" x14ac:dyDescent="0.2">
      <c r="A284" s="48"/>
      <c r="B284" s="44">
        <f>IF((SUM(D284:E284)&gt;SUM(G284:H284)),1,0)</f>
        <v>0</v>
      </c>
      <c r="C284" s="44">
        <f>IF((SUM(D284:E284)&lt;SUM(G284:H284)),1,0)</f>
        <v>0</v>
      </c>
      <c r="D284" s="44">
        <f>IF(ISBLANK('Team Matches'!D365),0,1)</f>
        <v>0</v>
      </c>
      <c r="E284" s="44">
        <f>IF(ISBLANK('Team Matches'!E365),0,1)</f>
        <v>0</v>
      </c>
      <c r="F284" s="44" t="str">
        <f>IF(AND((SUM(D284:E284)=SUM(G284:H284)),(SUM(D284:E284,G284:H284)&lt;&gt;0)),"X","")</f>
        <v/>
      </c>
      <c r="G284" s="44">
        <f>IF(ISBLANK('Team Matches'!G365),0,1)</f>
        <v>0</v>
      </c>
      <c r="H284" s="44">
        <f>IF(ISBLANK('Team Matches'!H365),0,1)</f>
        <v>0</v>
      </c>
      <c r="I284" s="44">
        <f>IF((SUM(G284:H284)&gt;SUM(D284:E284)),1,0)</f>
        <v>0</v>
      </c>
      <c r="J284" s="44">
        <f>IF((SUM(D284:E284)&gt;SUM(G284:H284)),1,0)</f>
        <v>0</v>
      </c>
      <c r="K284" s="49"/>
    </row>
    <row r="285" spans="1:11" ht="14.25" customHeight="1" x14ac:dyDescent="0.2">
      <c r="A285" s="48"/>
      <c r="B285" s="44">
        <f>IF((SUM(D285:E285)&gt;SUM(G285:H285)),1,0)</f>
        <v>0</v>
      </c>
      <c r="C285" s="44">
        <f>IF((SUM(D285:E285)&lt;SUM(G285:H285)),1,0)</f>
        <v>0</v>
      </c>
      <c r="D285" s="44">
        <f>IF(ISBLANK('Team Matches'!D366),0,1)</f>
        <v>0</v>
      </c>
      <c r="E285" s="44">
        <f>IF(ISBLANK('Team Matches'!E366),0,1)</f>
        <v>0</v>
      </c>
      <c r="F285" s="44" t="str">
        <f>IF(AND((SUM(D285:E285)=SUM(G285:H285)),(SUM(D285:E285,G285:H285)&lt;&gt;0)),"X","")</f>
        <v/>
      </c>
      <c r="G285" s="44">
        <f>IF(ISBLANK('Team Matches'!G366),0,1)</f>
        <v>0</v>
      </c>
      <c r="H285" s="44">
        <f>IF(ISBLANK('Team Matches'!H366),0,1)</f>
        <v>0</v>
      </c>
      <c r="I285" s="44">
        <f>IF((SUM(G285:H285)&gt;SUM(D285:E285)),1,0)</f>
        <v>0</v>
      </c>
      <c r="J285" s="44">
        <f>IF((SUM(D285:E285)&gt;SUM(G285:H285)),1,0)</f>
        <v>0</v>
      </c>
      <c r="K285" s="49"/>
    </row>
    <row r="286" spans="1:11" ht="14.25" customHeight="1" x14ac:dyDescent="0.25">
      <c r="A286" s="64" t="s">
        <v>306</v>
      </c>
      <c r="B286" s="44">
        <f>SUM(B281:B285)</f>
        <v>1</v>
      </c>
      <c r="C286" s="44">
        <f>SUM(C281:C285)</f>
        <v>0</v>
      </c>
      <c r="D286" s="44">
        <f>SUM(D281:D285)</f>
        <v>1</v>
      </c>
      <c r="E286" s="44">
        <f>SUM(E281:E285)</f>
        <v>1</v>
      </c>
      <c r="F286" s="92"/>
      <c r="G286" s="44">
        <f>SUM(G281:G285)</f>
        <v>0</v>
      </c>
      <c r="H286" s="44">
        <f>SUM(H281:H285)</f>
        <v>0</v>
      </c>
      <c r="I286" s="44">
        <f>SUM(I281:I285)</f>
        <v>0</v>
      </c>
      <c r="J286" s="44">
        <f>SUM(J281:J285)</f>
        <v>1</v>
      </c>
      <c r="K286" s="49"/>
    </row>
    <row r="287" spans="1:11" ht="14.25" customHeight="1" x14ac:dyDescent="0.2">
      <c r="A287" s="48"/>
      <c r="B287" s="92"/>
      <c r="C287" s="92"/>
      <c r="D287" s="92"/>
      <c r="E287" s="92"/>
      <c r="F287" s="92"/>
      <c r="G287" s="92"/>
      <c r="H287" s="92"/>
      <c r="I287" s="92"/>
      <c r="J287" s="92"/>
      <c r="K287" s="49"/>
    </row>
    <row r="288" spans="1:11" s="42" customFormat="1" ht="14.25" customHeight="1" x14ac:dyDescent="0.2">
      <c r="A288" s="48"/>
      <c r="B288" s="43" t="s">
        <v>307</v>
      </c>
      <c r="C288" s="34" t="s">
        <v>308</v>
      </c>
      <c r="D288" s="34" t="s">
        <v>309</v>
      </c>
      <c r="E288" s="34" t="s">
        <v>310</v>
      </c>
      <c r="F288" s="34" t="s">
        <v>311</v>
      </c>
      <c r="G288" s="34" t="s">
        <v>312</v>
      </c>
      <c r="H288" s="34" t="s">
        <v>313</v>
      </c>
      <c r="I288" s="34" t="s">
        <v>314</v>
      </c>
      <c r="J288" s="34" t="s">
        <v>315</v>
      </c>
      <c r="K288" s="50" t="s">
        <v>316</v>
      </c>
    </row>
    <row r="289" spans="1:11" s="42" customFormat="1" ht="14.25" customHeight="1" x14ac:dyDescent="0.2">
      <c r="A289" s="51" t="s">
        <v>340</v>
      </c>
      <c r="B289" s="52">
        <f>'Team Matches'!C370</f>
        <v>1</v>
      </c>
      <c r="C289" s="53">
        <f>'Team Matches Results Tally'!B286</f>
        <v>1</v>
      </c>
      <c r="D289" s="53">
        <f>SUM('Team Matches Results Tally'!D286:E286)</f>
        <v>2</v>
      </c>
      <c r="E289" s="53">
        <f>'Team Matches Results Tally'!C286</f>
        <v>0</v>
      </c>
      <c r="F289" s="52">
        <f>'Team Matches'!I370</f>
        <v>0</v>
      </c>
      <c r="G289" s="53">
        <f>'Team Matches Results Tally'!I286</f>
        <v>0</v>
      </c>
      <c r="H289" s="53">
        <f>SUM('Team Matches Results Tally'!G286:H286)</f>
        <v>0</v>
      </c>
      <c r="I289" s="53">
        <f>'Team Matches Results Tally'!J286</f>
        <v>1</v>
      </c>
      <c r="J289" s="52" t="str">
        <f ca="1">IF(AND(B289=1,F289&lt;&gt;1),'Team Matches'!B359,IF(AND(F289=1,B289&lt;&gt;1),'Team Matches'!G359,""))</f>
        <v>PNKF-1</v>
      </c>
      <c r="K289" s="54" t="str">
        <f ca="1">IF(AND(B289=1,F289&lt;&gt;1),'Team Matches'!G359,IF(AND(F289=1,B289&lt;&gt;1),'Team Matches'!B359,""))</f>
        <v>SWKIF-1</v>
      </c>
    </row>
    <row r="290" spans="1:11" s="80" customFormat="1" ht="14.25" customHeight="1" x14ac:dyDescent="0.2">
      <c r="A290" s="34"/>
      <c r="B290" s="92"/>
      <c r="C290" s="44"/>
      <c r="D290" s="44"/>
      <c r="E290" s="44"/>
      <c r="F290" s="92"/>
      <c r="G290" s="44"/>
      <c r="H290" s="44"/>
      <c r="I290" s="44"/>
      <c r="J290" s="92"/>
      <c r="K290" s="92"/>
    </row>
    <row r="291" spans="1:11" ht="14.25" customHeight="1" x14ac:dyDescent="0.2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</row>
    <row r="292" spans="1:11" ht="14.25" customHeight="1" x14ac:dyDescent="0.25">
      <c r="A292" s="45" t="s">
        <v>221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7"/>
    </row>
    <row r="293" spans="1:11" ht="14.25" customHeight="1" x14ac:dyDescent="0.2">
      <c r="A293" s="48"/>
      <c r="B293" s="95" t="s">
        <v>303</v>
      </c>
      <c r="C293" s="95" t="s">
        <v>304</v>
      </c>
      <c r="D293" s="106" t="s">
        <v>305</v>
      </c>
      <c r="E293" s="107"/>
      <c r="F293" s="107"/>
      <c r="G293" s="107"/>
      <c r="H293" s="107"/>
      <c r="I293" s="95" t="s">
        <v>303</v>
      </c>
      <c r="J293" s="95" t="s">
        <v>304</v>
      </c>
      <c r="K293" s="49"/>
    </row>
    <row r="294" spans="1:11" ht="14.25" customHeight="1" x14ac:dyDescent="0.2">
      <c r="A294" s="48"/>
      <c r="B294" s="44">
        <f>IF((SUM(D294:E294)&gt;SUM(G294:H294)),1,0)</f>
        <v>0</v>
      </c>
      <c r="C294" s="44">
        <f>IF((SUM(D294:E294)&lt;SUM(G294:H294)),1,0)</f>
        <v>1</v>
      </c>
      <c r="D294" s="44">
        <f>IF(ISBLANK('Team Matches'!D379),0,1)</f>
        <v>0</v>
      </c>
      <c r="E294" s="44">
        <f>IF(ISBLANK('Team Matches'!E379),0,1)</f>
        <v>0</v>
      </c>
      <c r="F294" s="44" t="str">
        <f>IF(AND((SUM(D294:E294)=SUM(G294:H294)),(SUM(D294:E294,G294:H294)&lt;&gt;0)),"X","")</f>
        <v/>
      </c>
      <c r="G294" s="44">
        <f>IF(ISBLANK('Team Matches'!G379),0,1)</f>
        <v>1</v>
      </c>
      <c r="H294" s="44">
        <f>IF(ISBLANK('Team Matches'!H379),0,1)</f>
        <v>0</v>
      </c>
      <c r="I294" s="44">
        <f>IF((SUM(G294:H294)&gt;SUM(D294:E294)),1,0)</f>
        <v>1</v>
      </c>
      <c r="J294" s="44">
        <f>IF((SUM(D294:E294)&gt;SUM(G294:H294)),1,0)</f>
        <v>0</v>
      </c>
      <c r="K294" s="49"/>
    </row>
    <row r="295" spans="1:11" ht="14.25" customHeight="1" x14ac:dyDescent="0.2">
      <c r="A295" s="48"/>
      <c r="B295" s="44">
        <f>IF((SUM(D295:E295)&gt;SUM(G295:H295)),1,0)</f>
        <v>0</v>
      </c>
      <c r="C295" s="44">
        <f>IF((SUM(D295:E295)&lt;SUM(G295:H295)),1,0)</f>
        <v>0</v>
      </c>
      <c r="D295" s="44">
        <f>IF(ISBLANK('Team Matches'!D380),0,1)</f>
        <v>0</v>
      </c>
      <c r="E295" s="44">
        <f>IF(ISBLANK('Team Matches'!E380),0,1)</f>
        <v>0</v>
      </c>
      <c r="F295" s="44" t="str">
        <f>IF(AND((SUM(D295:E295)=SUM(G295:H295)),(SUM(D295:E295,G295:H295)&lt;&gt;0)),"X","")</f>
        <v/>
      </c>
      <c r="G295" s="44">
        <f>IF(ISBLANK('Team Matches'!G380),0,1)</f>
        <v>0</v>
      </c>
      <c r="H295" s="44">
        <f>IF(ISBLANK('Team Matches'!H380),0,1)</f>
        <v>0</v>
      </c>
      <c r="I295" s="44">
        <f>IF((SUM(G295:H295)&gt;SUM(D295:E295)),1,0)</f>
        <v>0</v>
      </c>
      <c r="J295" s="44">
        <f>IF((SUM(D295:E295)&gt;SUM(G295:H295)),1,0)</f>
        <v>0</v>
      </c>
      <c r="K295" s="49"/>
    </row>
    <row r="296" spans="1:11" ht="14.25" customHeight="1" x14ac:dyDescent="0.2">
      <c r="A296" s="48"/>
      <c r="B296" s="44">
        <f>IF((SUM(D296:E296)&gt;SUM(G296:H296)),1,0)</f>
        <v>0</v>
      </c>
      <c r="C296" s="44">
        <f>IF((SUM(D296:E296)&lt;SUM(G296:H296)),1,0)</f>
        <v>1</v>
      </c>
      <c r="D296" s="44">
        <f>IF(ISBLANK('Team Matches'!D381),0,1)</f>
        <v>0</v>
      </c>
      <c r="E296" s="44">
        <f>IF(ISBLANK('Team Matches'!E381),0,1)</f>
        <v>0</v>
      </c>
      <c r="F296" s="44" t="str">
        <f>IF(AND((SUM(D296:E296)=SUM(G296:H296)),(SUM(D296:E296,G296:H296)&lt;&gt;0)),"X","")</f>
        <v/>
      </c>
      <c r="G296" s="44">
        <f>IF(ISBLANK('Team Matches'!G381),0,1)</f>
        <v>1</v>
      </c>
      <c r="H296" s="44">
        <f>IF(ISBLANK('Team Matches'!H381),0,1)</f>
        <v>1</v>
      </c>
      <c r="I296" s="44">
        <f>IF((SUM(G296:H296)&gt;SUM(D296:E296)),1,0)</f>
        <v>1</v>
      </c>
      <c r="J296" s="44">
        <f>IF((SUM(D296:E296)&gt;SUM(G296:H296)),1,0)</f>
        <v>0</v>
      </c>
      <c r="K296" s="49"/>
    </row>
    <row r="297" spans="1:11" ht="14.25" customHeight="1" x14ac:dyDescent="0.2">
      <c r="A297" s="48"/>
      <c r="B297" s="44">
        <f>IF((SUM(D297:E297)&gt;SUM(G297:H297)),1,0)</f>
        <v>1</v>
      </c>
      <c r="C297" s="44">
        <f>IF((SUM(D297:E297)&lt;SUM(G297:H297)),1,0)</f>
        <v>0</v>
      </c>
      <c r="D297" s="44">
        <f>IF(ISBLANK('Team Matches'!D382),0,1)</f>
        <v>1</v>
      </c>
      <c r="E297" s="44">
        <f>IF(ISBLANK('Team Matches'!E382),0,1)</f>
        <v>0</v>
      </c>
      <c r="F297" s="44" t="str">
        <f>IF(AND((SUM(D297:E297)=SUM(G297:H297)),(SUM(D297:E297,G297:H297)&lt;&gt;0)),"X","")</f>
        <v/>
      </c>
      <c r="G297" s="44">
        <f>IF(ISBLANK('Team Matches'!G382),0,1)</f>
        <v>0</v>
      </c>
      <c r="H297" s="44">
        <f>IF(ISBLANK('Team Matches'!H382),0,1)</f>
        <v>0</v>
      </c>
      <c r="I297" s="44">
        <f>IF((SUM(G297:H297)&gt;SUM(D297:E297)),1,0)</f>
        <v>0</v>
      </c>
      <c r="J297" s="44">
        <f>IF((SUM(D297:E297)&gt;SUM(G297:H297)),1,0)</f>
        <v>1</v>
      </c>
      <c r="K297" s="49"/>
    </row>
    <row r="298" spans="1:11" ht="14.25" customHeight="1" x14ac:dyDescent="0.2">
      <c r="A298" s="48"/>
      <c r="B298" s="44">
        <f>IF((SUM(D298:E298)&gt;SUM(G298:H298)),1,0)</f>
        <v>0</v>
      </c>
      <c r="C298" s="44">
        <f>IF((SUM(D298:E298)&lt;SUM(G298:H298)),1,0)</f>
        <v>1</v>
      </c>
      <c r="D298" s="44">
        <f>IF(ISBLANK('Team Matches'!D383),0,1)</f>
        <v>0</v>
      </c>
      <c r="E298" s="44">
        <f>IF(ISBLANK('Team Matches'!E383),0,1)</f>
        <v>0</v>
      </c>
      <c r="F298" s="44" t="str">
        <f>IF(AND((SUM(D298:E298)=SUM(G298:H298)),(SUM(D298:E298,G298:H298)&lt;&gt;0)),"X","")</f>
        <v/>
      </c>
      <c r="G298" s="44">
        <f>IF(ISBLANK('Team Matches'!G383),0,1)</f>
        <v>1</v>
      </c>
      <c r="H298" s="44">
        <f>IF(ISBLANK('Team Matches'!H383),0,1)</f>
        <v>0</v>
      </c>
      <c r="I298" s="44">
        <f>IF((SUM(G298:H298)&gt;SUM(D298:E298)),1,0)</f>
        <v>1</v>
      </c>
      <c r="J298" s="44">
        <f>IF((SUM(D298:E298)&gt;SUM(G298:H298)),1,0)</f>
        <v>0</v>
      </c>
      <c r="K298" s="49"/>
    </row>
    <row r="299" spans="1:11" ht="14.25" customHeight="1" x14ac:dyDescent="0.25">
      <c r="A299" s="64" t="s">
        <v>306</v>
      </c>
      <c r="B299" s="44">
        <f>SUM(B294:B298)</f>
        <v>1</v>
      </c>
      <c r="C299" s="44">
        <f>SUM(C294:C298)</f>
        <v>3</v>
      </c>
      <c r="D299" s="44">
        <f>SUM(D294:D298)</f>
        <v>1</v>
      </c>
      <c r="E299" s="44">
        <f>SUM(E294:E298)</f>
        <v>0</v>
      </c>
      <c r="F299" s="92"/>
      <c r="G299" s="44">
        <f>SUM(G294:G298)</f>
        <v>3</v>
      </c>
      <c r="H299" s="44">
        <f>SUM(H294:H298)</f>
        <v>1</v>
      </c>
      <c r="I299" s="44">
        <f>SUM(I294:I298)</f>
        <v>3</v>
      </c>
      <c r="J299" s="44">
        <f>SUM(J294:J298)</f>
        <v>1</v>
      </c>
      <c r="K299" s="49"/>
    </row>
    <row r="300" spans="1:11" ht="14.25" customHeight="1" x14ac:dyDescent="0.2">
      <c r="A300" s="48"/>
      <c r="B300" s="92"/>
      <c r="C300" s="92"/>
      <c r="D300" s="92"/>
      <c r="E300" s="92"/>
      <c r="F300" s="92"/>
      <c r="G300" s="92"/>
      <c r="H300" s="92"/>
      <c r="I300" s="92"/>
      <c r="J300" s="92"/>
      <c r="K300" s="49"/>
    </row>
    <row r="301" spans="1:11" s="42" customFormat="1" ht="14.25" customHeight="1" x14ac:dyDescent="0.2">
      <c r="A301" s="48"/>
      <c r="B301" s="43" t="s">
        <v>307</v>
      </c>
      <c r="C301" s="34" t="s">
        <v>308</v>
      </c>
      <c r="D301" s="34" t="s">
        <v>309</v>
      </c>
      <c r="E301" s="34" t="s">
        <v>310</v>
      </c>
      <c r="F301" s="34" t="s">
        <v>311</v>
      </c>
      <c r="G301" s="34" t="s">
        <v>312</v>
      </c>
      <c r="H301" s="34" t="s">
        <v>313</v>
      </c>
      <c r="I301" s="34" t="s">
        <v>314</v>
      </c>
      <c r="J301" s="34" t="s">
        <v>315</v>
      </c>
      <c r="K301" s="50" t="s">
        <v>316</v>
      </c>
    </row>
    <row r="302" spans="1:11" ht="14.25" customHeight="1" x14ac:dyDescent="0.2">
      <c r="A302" s="51" t="s">
        <v>341</v>
      </c>
      <c r="B302" s="52">
        <f>'Team Matches'!C387</f>
        <v>0</v>
      </c>
      <c r="C302" s="53">
        <f>'Team Matches Results Tally'!B299</f>
        <v>1</v>
      </c>
      <c r="D302" s="53">
        <f>SUM('Team Matches Results Tally'!D299:E299)</f>
        <v>1</v>
      </c>
      <c r="E302" s="53">
        <f>'Team Matches Results Tally'!C299</f>
        <v>3</v>
      </c>
      <c r="F302" s="52">
        <f>'Team Matches'!I387</f>
        <v>1</v>
      </c>
      <c r="G302" s="53">
        <f>'Team Matches Results Tally'!I299</f>
        <v>3</v>
      </c>
      <c r="H302" s="53">
        <f>SUM('Team Matches Results Tally'!G299:H299)</f>
        <v>4</v>
      </c>
      <c r="I302" s="53">
        <f>'Team Matches Results Tally'!J299</f>
        <v>1</v>
      </c>
      <c r="J302" s="52" t="str">
        <f ca="1">IF(AND(B302=1,F302&lt;&gt;1),'Team Matches'!B376,IF(AND(F302=1,B302&lt;&gt;1),'Team Matches'!G376,""))</f>
        <v>PNKF-1</v>
      </c>
      <c r="K302" s="54" t="str">
        <f ca="1">IF(AND(B302=1,F302&lt;&gt;1),'Team Matches'!G376,IF(AND(F302=1,B302&lt;&gt;1),'Team Matches'!B376,""))</f>
        <v>Butokuden</v>
      </c>
    </row>
    <row r="305" spans="1:11" ht="14.25" customHeight="1" x14ac:dyDescent="0.25">
      <c r="A305" s="45" t="s">
        <v>222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7"/>
    </row>
    <row r="306" spans="1:11" ht="14.25" customHeight="1" x14ac:dyDescent="0.2">
      <c r="A306" s="48"/>
      <c r="B306" s="95" t="s">
        <v>303</v>
      </c>
      <c r="C306" s="95" t="s">
        <v>304</v>
      </c>
      <c r="D306" s="106" t="s">
        <v>305</v>
      </c>
      <c r="E306" s="107"/>
      <c r="F306" s="107"/>
      <c r="G306" s="107"/>
      <c r="H306" s="107"/>
      <c r="I306" s="95" t="s">
        <v>303</v>
      </c>
      <c r="J306" s="95" t="s">
        <v>304</v>
      </c>
      <c r="K306" s="49"/>
    </row>
    <row r="307" spans="1:11" ht="14.25" customHeight="1" x14ac:dyDescent="0.2">
      <c r="A307" s="48"/>
      <c r="B307" s="44">
        <f>IF((SUM(D307:E307)&gt;SUM(G307:H307)),1,0)</f>
        <v>0</v>
      </c>
      <c r="C307" s="44">
        <f>IF((SUM(D307:E307)&lt;SUM(G307:H307)),1,0)</f>
        <v>0</v>
      </c>
      <c r="D307" s="44">
        <f>IF(ISBLANK('Team Matches'!D396),0,1)</f>
        <v>0</v>
      </c>
      <c r="E307" s="44">
        <f>IF(ISBLANK('Team Matches'!E396),0,1)</f>
        <v>0</v>
      </c>
      <c r="F307" s="44" t="str">
        <f>IF(AND((SUM(D307:E307)=SUM(G307:H307)),(SUM(D307:E307,G307:H307)&lt;&gt;0)),"X","")</f>
        <v/>
      </c>
      <c r="G307" s="44">
        <f>IF(ISBLANK('Team Matches'!G396),0,1)</f>
        <v>0</v>
      </c>
      <c r="H307" s="44">
        <f>IF(ISBLANK('Team Matches'!H396),0,1)</f>
        <v>0</v>
      </c>
      <c r="I307" s="44">
        <f>IF((SUM(G307:H307)&gt;SUM(D307:E307)),1,0)</f>
        <v>0</v>
      </c>
      <c r="J307" s="44">
        <f>IF((SUM(D307:E307)&gt;SUM(G307:H307)),1,0)</f>
        <v>0</v>
      </c>
      <c r="K307" s="49"/>
    </row>
    <row r="308" spans="1:11" ht="14.25" customHeight="1" x14ac:dyDescent="0.2">
      <c r="A308" s="48"/>
      <c r="B308" s="44">
        <f>IF((SUM(D308:E308)&gt;SUM(G308:H308)),1,0)</f>
        <v>0</v>
      </c>
      <c r="C308" s="44">
        <f>IF((SUM(D308:E308)&lt;SUM(G308:H308)),1,0)</f>
        <v>0</v>
      </c>
      <c r="D308" s="44">
        <f>IF(ISBLANK('Team Matches'!D397),0,1)</f>
        <v>0</v>
      </c>
      <c r="E308" s="44">
        <f>IF(ISBLANK('Team Matches'!E397),0,1)</f>
        <v>0</v>
      </c>
      <c r="F308" s="44" t="str">
        <f>IF(AND((SUM(D308:E308)=SUM(G308:H308)),(SUM(D308:E308,G308:H308)&lt;&gt;0)),"X","")</f>
        <v/>
      </c>
      <c r="G308" s="44">
        <f>IF(ISBLANK('Team Matches'!G397),0,1)</f>
        <v>0</v>
      </c>
      <c r="H308" s="44">
        <f>IF(ISBLANK('Team Matches'!H397),0,1)</f>
        <v>0</v>
      </c>
      <c r="I308" s="44">
        <f>IF((SUM(G308:H308)&gt;SUM(D308:E308)),1,0)</f>
        <v>0</v>
      </c>
      <c r="J308" s="44">
        <f>IF((SUM(D308:E308)&gt;SUM(G308:H308)),1,0)</f>
        <v>0</v>
      </c>
      <c r="K308" s="49"/>
    </row>
    <row r="309" spans="1:11" ht="14.25" customHeight="1" x14ac:dyDescent="0.2">
      <c r="A309" s="48"/>
      <c r="B309" s="44">
        <f>IF((SUM(D309:E309)&gt;SUM(G309:H309)),1,0)</f>
        <v>0</v>
      </c>
      <c r="C309" s="44">
        <f>IF((SUM(D309:E309)&lt;SUM(G309:H309)),1,0)</f>
        <v>0</v>
      </c>
      <c r="D309" s="44">
        <f>IF(ISBLANK('Team Matches'!D398),0,1)</f>
        <v>0</v>
      </c>
      <c r="E309" s="44">
        <f>IF(ISBLANK('Team Matches'!E398),0,1)</f>
        <v>0</v>
      </c>
      <c r="F309" s="44" t="str">
        <f>IF(AND((SUM(D309:E309)=SUM(G309:H309)),(SUM(D309:E309,G309:H309)&lt;&gt;0)),"X","")</f>
        <v/>
      </c>
      <c r="G309" s="44">
        <f>IF(ISBLANK('Team Matches'!G398),0,1)</f>
        <v>0</v>
      </c>
      <c r="H309" s="44">
        <f>IF(ISBLANK('Team Matches'!H398),0,1)</f>
        <v>0</v>
      </c>
      <c r="I309" s="44">
        <f>IF((SUM(G309:H309)&gt;SUM(D309:E309)),1,0)</f>
        <v>0</v>
      </c>
      <c r="J309" s="44">
        <f>IF((SUM(D309:E309)&gt;SUM(G309:H309)),1,0)</f>
        <v>0</v>
      </c>
      <c r="K309" s="49"/>
    </row>
    <row r="310" spans="1:11" ht="14.25" customHeight="1" x14ac:dyDescent="0.2">
      <c r="A310" s="48"/>
      <c r="B310" s="44">
        <f>IF((SUM(D310:E310)&gt;SUM(G310:H310)),1,0)</f>
        <v>0</v>
      </c>
      <c r="C310" s="44">
        <f>IF((SUM(D310:E310)&lt;SUM(G310:H310)),1,0)</f>
        <v>0</v>
      </c>
      <c r="D310" s="44">
        <f>IF(ISBLANK('Team Matches'!D399),0,1)</f>
        <v>0</v>
      </c>
      <c r="E310" s="44">
        <f>IF(ISBLANK('Team Matches'!E399),0,1)</f>
        <v>0</v>
      </c>
      <c r="F310" s="44" t="str">
        <f>IF(AND((SUM(D310:E310)=SUM(G310:H310)),(SUM(D310:E310,G310:H310)&lt;&gt;0)),"X","")</f>
        <v/>
      </c>
      <c r="G310" s="44">
        <f>IF(ISBLANK('Team Matches'!G399),0,1)</f>
        <v>0</v>
      </c>
      <c r="H310" s="44">
        <f>IF(ISBLANK('Team Matches'!H399),0,1)</f>
        <v>0</v>
      </c>
      <c r="I310" s="44">
        <f>IF((SUM(G310:H310)&gt;SUM(D310:E310)),1,0)</f>
        <v>0</v>
      </c>
      <c r="J310" s="44">
        <f>IF((SUM(D310:E310)&gt;SUM(G310:H310)),1,0)</f>
        <v>0</v>
      </c>
      <c r="K310" s="49"/>
    </row>
    <row r="311" spans="1:11" ht="14.25" customHeight="1" x14ac:dyDescent="0.2">
      <c r="A311" s="48"/>
      <c r="B311" s="44">
        <f>IF((SUM(D311:E311)&gt;SUM(G311:H311)),1,0)</f>
        <v>0</v>
      </c>
      <c r="C311" s="44">
        <f>IF((SUM(D311:E311)&lt;SUM(G311:H311)),1,0)</f>
        <v>0</v>
      </c>
      <c r="D311" s="44">
        <f>IF(ISBLANK('Team Matches'!D400),0,1)</f>
        <v>0</v>
      </c>
      <c r="E311" s="44">
        <f>IF(ISBLANK('Team Matches'!E400),0,1)</f>
        <v>0</v>
      </c>
      <c r="F311" s="44" t="str">
        <f>IF(AND((SUM(D311:E311)=SUM(G311:H311)),(SUM(D311:E311,G311:H311)&lt;&gt;0)),"X","")</f>
        <v/>
      </c>
      <c r="G311" s="44">
        <f>IF(ISBLANK('Team Matches'!G400),0,1)</f>
        <v>0</v>
      </c>
      <c r="H311" s="44">
        <f>IF(ISBLANK('Team Matches'!H400),0,1)</f>
        <v>0</v>
      </c>
      <c r="I311" s="44">
        <f>IF((SUM(G311:H311)&gt;SUM(D311:E311)),1,0)</f>
        <v>0</v>
      </c>
      <c r="J311" s="44">
        <f>IF((SUM(D311:E311)&gt;SUM(G311:H311)),1,0)</f>
        <v>0</v>
      </c>
      <c r="K311" s="49"/>
    </row>
    <row r="312" spans="1:11" ht="14.25" customHeight="1" x14ac:dyDescent="0.25">
      <c r="A312" s="64" t="s">
        <v>306</v>
      </c>
      <c r="B312" s="44">
        <f>SUM(B307:B311)</f>
        <v>0</v>
      </c>
      <c r="C312" s="44">
        <f>SUM(C307:C311)</f>
        <v>0</v>
      </c>
      <c r="D312" s="44">
        <f>SUM(D307:D311)</f>
        <v>0</v>
      </c>
      <c r="E312" s="44">
        <f>SUM(E307:E311)</f>
        <v>0</v>
      </c>
      <c r="F312" s="92"/>
      <c r="G312" s="44">
        <f>SUM(G307:G311)</f>
        <v>0</v>
      </c>
      <c r="H312" s="44">
        <f>SUM(H307:H311)</f>
        <v>0</v>
      </c>
      <c r="I312" s="44">
        <f>SUM(I307:I311)</f>
        <v>0</v>
      </c>
      <c r="J312" s="44">
        <f>SUM(J307:J311)</f>
        <v>0</v>
      </c>
      <c r="K312" s="49"/>
    </row>
    <row r="313" spans="1:11" ht="14.25" customHeight="1" x14ac:dyDescent="0.2">
      <c r="A313" s="48"/>
      <c r="B313" s="92"/>
      <c r="C313" s="92"/>
      <c r="D313" s="92"/>
      <c r="E313" s="92"/>
      <c r="F313" s="92"/>
      <c r="G313" s="92"/>
      <c r="H313" s="92"/>
      <c r="I313" s="92"/>
      <c r="J313" s="92"/>
      <c r="K313" s="49"/>
    </row>
    <row r="314" spans="1:11" ht="14.25" customHeight="1" x14ac:dyDescent="0.2">
      <c r="A314" s="48"/>
      <c r="B314" s="43" t="s">
        <v>307</v>
      </c>
      <c r="C314" s="34" t="s">
        <v>308</v>
      </c>
      <c r="D314" s="34" t="s">
        <v>309</v>
      </c>
      <c r="E314" s="34" t="s">
        <v>310</v>
      </c>
      <c r="F314" s="34" t="s">
        <v>311</v>
      </c>
      <c r="G314" s="34" t="s">
        <v>312</v>
      </c>
      <c r="H314" s="34" t="s">
        <v>313</v>
      </c>
      <c r="I314" s="34" t="s">
        <v>314</v>
      </c>
      <c r="J314" s="34" t="s">
        <v>315</v>
      </c>
      <c r="K314" s="50" t="s">
        <v>316</v>
      </c>
    </row>
    <row r="315" spans="1:11" ht="14.25" customHeight="1" x14ac:dyDescent="0.2">
      <c r="A315" s="51" t="s">
        <v>342</v>
      </c>
      <c r="B315" s="52">
        <f>'Team Matches'!C404</f>
        <v>0</v>
      </c>
      <c r="C315" s="53">
        <f>'Team Matches Results Tally'!B312</f>
        <v>0</v>
      </c>
      <c r="D315" s="53">
        <f>SUM('Team Matches Results Tally'!D312:E312)</f>
        <v>0</v>
      </c>
      <c r="E315" s="53">
        <f>'Team Matches Results Tally'!C312</f>
        <v>0</v>
      </c>
      <c r="F315" s="52">
        <f>'Team Matches'!I404</f>
        <v>0</v>
      </c>
      <c r="G315" s="53">
        <f>'Team Matches Results Tally'!I312</f>
        <v>0</v>
      </c>
      <c r="H315" s="53">
        <f>SUM('Team Matches Results Tally'!G312:H312)</f>
        <v>0</v>
      </c>
      <c r="I315" s="53">
        <f>'Team Matches Results Tally'!J312</f>
        <v>0</v>
      </c>
      <c r="J315" s="52" t="str">
        <f>IF(AND(B315=1,F315&lt;&gt;1),'Team Matches'!B393,IF(AND(F315=1,B315&lt;&gt;1),'Team Matches'!G393,""))</f>
        <v/>
      </c>
      <c r="K315" s="54" t="str">
        <f>IF(AND(B315=1,F315&lt;&gt;1),'Team Matches'!G393,IF(AND(F315=1,B315&lt;&gt;1),'Team Matches'!B393,""))</f>
        <v/>
      </c>
    </row>
    <row r="318" spans="1:11" ht="14.25" customHeight="1" x14ac:dyDescent="0.25">
      <c r="A318" s="45" t="s">
        <v>225</v>
      </c>
      <c r="B318" s="46"/>
      <c r="C318" s="46"/>
      <c r="D318" s="46"/>
      <c r="E318" s="46"/>
      <c r="F318" s="46"/>
      <c r="G318" s="46"/>
      <c r="H318" s="46"/>
      <c r="I318" s="46"/>
      <c r="J318" s="46"/>
      <c r="K318" s="47"/>
    </row>
    <row r="319" spans="1:11" ht="14.25" customHeight="1" x14ac:dyDescent="0.2">
      <c r="A319" s="48"/>
      <c r="B319" s="95" t="s">
        <v>303</v>
      </c>
      <c r="C319" s="95" t="s">
        <v>304</v>
      </c>
      <c r="D319" s="106" t="s">
        <v>305</v>
      </c>
      <c r="E319" s="107"/>
      <c r="F319" s="107"/>
      <c r="G319" s="107"/>
      <c r="H319" s="107"/>
      <c r="I319" s="95" t="s">
        <v>303</v>
      </c>
      <c r="J319" s="95" t="s">
        <v>304</v>
      </c>
      <c r="K319" s="49"/>
    </row>
    <row r="320" spans="1:11" ht="14.25" customHeight="1" x14ac:dyDescent="0.2">
      <c r="A320" s="48"/>
      <c r="B320" s="44">
        <f>IF((SUM(D320:E320)&gt;SUM(G320:H320)),1,0)</f>
        <v>0</v>
      </c>
      <c r="C320" s="44">
        <f>IF((SUM(D320:E320)&lt;SUM(G320:H320)),1,0)</f>
        <v>0</v>
      </c>
      <c r="D320" s="44">
        <f>IF(ISBLANK('Team Matches'!D413),0,1)</f>
        <v>0</v>
      </c>
      <c r="E320" s="44">
        <f>IF(ISBLANK('Team Matches'!E413),0,1)</f>
        <v>0</v>
      </c>
      <c r="F320" s="44" t="str">
        <f>IF(AND((SUM(D320:E320)=SUM(G320:H320)),(SUM(D320:E320,G320:H320)&lt;&gt;0)),"X","")</f>
        <v/>
      </c>
      <c r="G320" s="44">
        <f>IF(ISBLANK('Team Matches'!G413),0,1)</f>
        <v>0</v>
      </c>
      <c r="H320" s="44">
        <f>IF(ISBLANK('Team Matches'!H413),0,1)</f>
        <v>0</v>
      </c>
      <c r="I320" s="44">
        <f>IF((SUM(G320:H320)&gt;SUM(D320:E320)),1,0)</f>
        <v>0</v>
      </c>
      <c r="J320" s="44">
        <f>IF((SUM(D320:E320)&gt;SUM(G320:H320)),1,0)</f>
        <v>0</v>
      </c>
      <c r="K320" s="49"/>
    </row>
    <row r="321" spans="1:11" ht="14.25" customHeight="1" x14ac:dyDescent="0.2">
      <c r="A321" s="48"/>
      <c r="B321" s="44">
        <f>IF((SUM(D321:E321)&gt;SUM(G321:H321)),1,0)</f>
        <v>0</v>
      </c>
      <c r="C321" s="44">
        <f>IF((SUM(D321:E321)&lt;SUM(G321:H321)),1,0)</f>
        <v>0</v>
      </c>
      <c r="D321" s="44">
        <f>IF(ISBLANK('Team Matches'!D414),0,1)</f>
        <v>0</v>
      </c>
      <c r="E321" s="44">
        <f>IF(ISBLANK('Team Matches'!E414),0,1)</f>
        <v>0</v>
      </c>
      <c r="F321" s="44" t="str">
        <f>IF(AND((SUM(D321:E321)=SUM(G321:H321)),(SUM(D321:E321,G321:H321)&lt;&gt;0)),"X","")</f>
        <v/>
      </c>
      <c r="G321" s="44">
        <f>IF(ISBLANK('Team Matches'!G414),0,1)</f>
        <v>0</v>
      </c>
      <c r="H321" s="44">
        <f>IF(ISBLANK('Team Matches'!H414),0,1)</f>
        <v>0</v>
      </c>
      <c r="I321" s="44">
        <f>IF((SUM(G321:H321)&gt;SUM(D321:E321)),1,0)</f>
        <v>0</v>
      </c>
      <c r="J321" s="44">
        <f>IF((SUM(D321:E321)&gt;SUM(G321:H321)),1,0)</f>
        <v>0</v>
      </c>
      <c r="K321" s="49"/>
    </row>
    <row r="322" spans="1:11" ht="14.25" customHeight="1" x14ac:dyDescent="0.2">
      <c r="A322" s="48"/>
      <c r="B322" s="44">
        <f>IF((SUM(D322:E322)&gt;SUM(G322:H322)),1,0)</f>
        <v>0</v>
      </c>
      <c r="C322" s="44">
        <f>IF((SUM(D322:E322)&lt;SUM(G322:H322)),1,0)</f>
        <v>0</v>
      </c>
      <c r="D322" s="44">
        <f>IF(ISBLANK('Team Matches'!D415),0,1)</f>
        <v>0</v>
      </c>
      <c r="E322" s="44">
        <f>IF(ISBLANK('Team Matches'!E415),0,1)</f>
        <v>0</v>
      </c>
      <c r="F322" s="44" t="str">
        <f>IF(AND((SUM(D322:E322)=SUM(G322:H322)),(SUM(D322:E322,G322:H322)&lt;&gt;0)),"X","")</f>
        <v/>
      </c>
      <c r="G322" s="44">
        <f>IF(ISBLANK('Team Matches'!G415),0,1)</f>
        <v>0</v>
      </c>
      <c r="H322" s="44">
        <f>IF(ISBLANK('Team Matches'!H415),0,1)</f>
        <v>0</v>
      </c>
      <c r="I322" s="44">
        <f>IF((SUM(G322:H322)&gt;SUM(D322:E322)),1,0)</f>
        <v>0</v>
      </c>
      <c r="J322" s="44">
        <f>IF((SUM(D322:E322)&gt;SUM(G322:H322)),1,0)</f>
        <v>0</v>
      </c>
      <c r="K322" s="49"/>
    </row>
    <row r="323" spans="1:11" ht="14.25" customHeight="1" x14ac:dyDescent="0.2">
      <c r="A323" s="48"/>
      <c r="B323" s="44">
        <f>IF((SUM(D323:E323)&gt;SUM(G323:H323)),1,0)</f>
        <v>0</v>
      </c>
      <c r="C323" s="44">
        <f>IF((SUM(D323:E323)&lt;SUM(G323:H323)),1,0)</f>
        <v>0</v>
      </c>
      <c r="D323" s="44">
        <f>IF(ISBLANK('Team Matches'!D416),0,1)</f>
        <v>0</v>
      </c>
      <c r="E323" s="44">
        <f>IF(ISBLANK('Team Matches'!E416),0,1)</f>
        <v>0</v>
      </c>
      <c r="F323" s="44" t="str">
        <f>IF(AND((SUM(D323:E323)=SUM(G323:H323)),(SUM(D323:E323,G323:H323)&lt;&gt;0)),"X","")</f>
        <v/>
      </c>
      <c r="G323" s="44">
        <f>IF(ISBLANK('Team Matches'!G416),0,1)</f>
        <v>0</v>
      </c>
      <c r="H323" s="44">
        <f>IF(ISBLANK('Team Matches'!H416),0,1)</f>
        <v>0</v>
      </c>
      <c r="I323" s="44">
        <f>IF((SUM(G323:H323)&gt;SUM(D323:E323)),1,0)</f>
        <v>0</v>
      </c>
      <c r="J323" s="44">
        <f>IF((SUM(D323:E323)&gt;SUM(G323:H323)),1,0)</f>
        <v>0</v>
      </c>
      <c r="K323" s="49"/>
    </row>
    <row r="324" spans="1:11" ht="14.25" customHeight="1" x14ac:dyDescent="0.2">
      <c r="A324" s="48"/>
      <c r="B324" s="44">
        <f>IF((SUM(D324:E324)&gt;SUM(G324:H324)),1,0)</f>
        <v>0</v>
      </c>
      <c r="C324" s="44">
        <f>IF((SUM(D324:E324)&lt;SUM(G324:H324)),1,0)</f>
        <v>0</v>
      </c>
      <c r="D324" s="44">
        <f>IF(ISBLANK('Team Matches'!D417),0,1)</f>
        <v>0</v>
      </c>
      <c r="E324" s="44">
        <f>IF(ISBLANK('Team Matches'!E417),0,1)</f>
        <v>0</v>
      </c>
      <c r="F324" s="44" t="str">
        <f>IF(AND((SUM(D324:E324)=SUM(G324:H324)),(SUM(D324:E324,G324:H324)&lt;&gt;0)),"X","")</f>
        <v/>
      </c>
      <c r="G324" s="44">
        <f>IF(ISBLANK('Team Matches'!G417),0,1)</f>
        <v>0</v>
      </c>
      <c r="H324" s="44">
        <f>IF(ISBLANK('Team Matches'!H417),0,1)</f>
        <v>0</v>
      </c>
      <c r="I324" s="44">
        <f>IF((SUM(G324:H324)&gt;SUM(D324:E324)),1,0)</f>
        <v>0</v>
      </c>
      <c r="J324" s="44">
        <f>IF((SUM(D324:E324)&gt;SUM(G324:H324)),1,0)</f>
        <v>0</v>
      </c>
      <c r="K324" s="49"/>
    </row>
    <row r="325" spans="1:11" ht="14.25" customHeight="1" x14ac:dyDescent="0.25">
      <c r="A325" s="64" t="s">
        <v>306</v>
      </c>
      <c r="B325" s="44">
        <f>SUM(B320:B324)</f>
        <v>0</v>
      </c>
      <c r="C325" s="44">
        <f>SUM(C320:C324)</f>
        <v>0</v>
      </c>
      <c r="D325" s="44">
        <f>SUM(D320:D324)</f>
        <v>0</v>
      </c>
      <c r="E325" s="44">
        <f>SUM(E320:E324)</f>
        <v>0</v>
      </c>
      <c r="F325" s="92"/>
      <c r="G325" s="44">
        <f>SUM(G320:G324)</f>
        <v>0</v>
      </c>
      <c r="H325" s="44">
        <f>SUM(H320:H324)</f>
        <v>0</v>
      </c>
      <c r="I325" s="44">
        <f>SUM(I320:I324)</f>
        <v>0</v>
      </c>
      <c r="J325" s="44">
        <f>SUM(J320:J324)</f>
        <v>0</v>
      </c>
      <c r="K325" s="49"/>
    </row>
    <row r="326" spans="1:11" ht="14.25" customHeight="1" x14ac:dyDescent="0.2">
      <c r="A326" s="48"/>
      <c r="B326" s="92"/>
      <c r="C326" s="92"/>
      <c r="D326" s="92"/>
      <c r="E326" s="92"/>
      <c r="F326" s="92"/>
      <c r="G326" s="92"/>
      <c r="H326" s="92"/>
      <c r="I326" s="92"/>
      <c r="J326" s="92"/>
      <c r="K326" s="49"/>
    </row>
    <row r="327" spans="1:11" ht="14.25" customHeight="1" x14ac:dyDescent="0.2">
      <c r="A327" s="48"/>
      <c r="B327" s="43" t="s">
        <v>307</v>
      </c>
      <c r="C327" s="34" t="s">
        <v>308</v>
      </c>
      <c r="D327" s="34" t="s">
        <v>309</v>
      </c>
      <c r="E327" s="34" t="s">
        <v>310</v>
      </c>
      <c r="F327" s="34" t="s">
        <v>311</v>
      </c>
      <c r="G327" s="34" t="s">
        <v>312</v>
      </c>
      <c r="H327" s="34" t="s">
        <v>313</v>
      </c>
      <c r="I327" s="34" t="s">
        <v>314</v>
      </c>
      <c r="J327" s="34" t="s">
        <v>315</v>
      </c>
      <c r="K327" s="50" t="s">
        <v>316</v>
      </c>
    </row>
    <row r="328" spans="1:11" ht="14.25" customHeight="1" x14ac:dyDescent="0.2">
      <c r="A328" s="51" t="s">
        <v>343</v>
      </c>
      <c r="B328" s="52">
        <f>'Team Matches'!C421</f>
        <v>0</v>
      </c>
      <c r="C328" s="53">
        <f>'Team Matches Results Tally'!B325</f>
        <v>0</v>
      </c>
      <c r="D328" s="53">
        <f>SUM('Team Matches Results Tally'!D325:E325)</f>
        <v>0</v>
      </c>
      <c r="E328" s="53">
        <f>'Team Matches Results Tally'!C325</f>
        <v>0</v>
      </c>
      <c r="F328" s="52">
        <f>'Team Matches'!I421</f>
        <v>0</v>
      </c>
      <c r="G328" s="53">
        <f>'Team Matches Results Tally'!I325</f>
        <v>0</v>
      </c>
      <c r="H328" s="53">
        <f>SUM('Team Matches Results Tally'!G325:H325)</f>
        <v>0</v>
      </c>
      <c r="I328" s="53">
        <f>'Team Matches Results Tally'!J325</f>
        <v>0</v>
      </c>
      <c r="J328" s="52" t="str">
        <f>IF(AND(B328=1,F328&lt;&gt;1),'Team Matches'!B410,IF(AND(F328=1,B328&lt;&gt;1),'Team Matches'!G410,""))</f>
        <v/>
      </c>
      <c r="K328" s="54" t="str">
        <f>IF(AND(B328=1,F328&lt;&gt;1),'Team Matches'!G410,IF(AND(F328=1,B328&lt;&gt;1),'Team Matches'!B410,""))</f>
        <v/>
      </c>
    </row>
    <row r="331" spans="1:11" ht="14.25" customHeight="1" x14ac:dyDescent="0.25">
      <c r="A331" s="45" t="s">
        <v>228</v>
      </c>
      <c r="B331" s="46"/>
      <c r="C331" s="46"/>
      <c r="D331" s="46"/>
      <c r="E331" s="46"/>
      <c r="F331" s="46"/>
      <c r="G331" s="46"/>
      <c r="H331" s="46"/>
      <c r="I331" s="46"/>
      <c r="J331" s="46"/>
      <c r="K331" s="47"/>
    </row>
    <row r="332" spans="1:11" ht="14.25" customHeight="1" x14ac:dyDescent="0.2">
      <c r="A332" s="48"/>
      <c r="B332" s="95" t="s">
        <v>303</v>
      </c>
      <c r="C332" s="95" t="s">
        <v>304</v>
      </c>
      <c r="D332" s="106" t="s">
        <v>305</v>
      </c>
      <c r="E332" s="107"/>
      <c r="F332" s="107"/>
      <c r="G332" s="107"/>
      <c r="H332" s="107"/>
      <c r="I332" s="95" t="s">
        <v>303</v>
      </c>
      <c r="J332" s="95" t="s">
        <v>304</v>
      </c>
      <c r="K332" s="49"/>
    </row>
    <row r="333" spans="1:11" ht="14.25" customHeight="1" x14ac:dyDescent="0.2">
      <c r="A333" s="48"/>
      <c r="B333" s="44">
        <f>IF((SUM(D333:E333)&gt;SUM(G333:H333)),1,0)</f>
        <v>0</v>
      </c>
      <c r="C333" s="44">
        <f>IF((SUM(D333:E333)&lt;SUM(G333:H333)),1,0)</f>
        <v>0</v>
      </c>
      <c r="D333" s="44">
        <f>IF(ISBLANK('Team Matches'!D430),0,1)</f>
        <v>0</v>
      </c>
      <c r="E333" s="44">
        <f>IF(ISBLANK('Team Matches'!E430),0,1)</f>
        <v>0</v>
      </c>
      <c r="F333" s="44" t="str">
        <f>IF(AND((SUM(D333:E333)=SUM(G333:H333)),(SUM(D333:E333,G333:H333)&lt;&gt;0)),"X","")</f>
        <v/>
      </c>
      <c r="G333" s="44">
        <f>IF(ISBLANK('Team Matches'!G430),0,1)</f>
        <v>0</v>
      </c>
      <c r="H333" s="44">
        <f>IF(ISBLANK('Team Matches'!H430),0,1)</f>
        <v>0</v>
      </c>
      <c r="I333" s="44">
        <f>IF((SUM(G333:H333)&gt;SUM(D333:E333)),1,0)</f>
        <v>0</v>
      </c>
      <c r="J333" s="44">
        <f>IF((SUM(D333:E333)&gt;SUM(G333:H333)),1,0)</f>
        <v>0</v>
      </c>
      <c r="K333" s="49"/>
    </row>
    <row r="334" spans="1:11" ht="14.25" customHeight="1" x14ac:dyDescent="0.2">
      <c r="A334" s="48"/>
      <c r="B334" s="44">
        <f>IF((SUM(D334:E334)&gt;SUM(G334:H334)),1,0)</f>
        <v>0</v>
      </c>
      <c r="C334" s="44">
        <f>IF((SUM(D334:E334)&lt;SUM(G334:H334)),1,0)</f>
        <v>0</v>
      </c>
      <c r="D334" s="44">
        <f>IF(ISBLANK('Team Matches'!D431),0,1)</f>
        <v>0</v>
      </c>
      <c r="E334" s="44">
        <f>IF(ISBLANK('Team Matches'!E431),0,1)</f>
        <v>0</v>
      </c>
      <c r="F334" s="44" t="str">
        <f>IF(AND((SUM(D334:E334)=SUM(G334:H334)),(SUM(D334:E334,G334:H334)&lt;&gt;0)),"X","")</f>
        <v/>
      </c>
      <c r="G334" s="44">
        <f>IF(ISBLANK('Team Matches'!G431),0,1)</f>
        <v>0</v>
      </c>
      <c r="H334" s="44">
        <f>IF(ISBLANK('Team Matches'!H431),0,1)</f>
        <v>0</v>
      </c>
      <c r="I334" s="44">
        <f>IF((SUM(G334:H334)&gt;SUM(D334:E334)),1,0)</f>
        <v>0</v>
      </c>
      <c r="J334" s="44">
        <f>IF((SUM(D334:E334)&gt;SUM(G334:H334)),1,0)</f>
        <v>0</v>
      </c>
      <c r="K334" s="49"/>
    </row>
    <row r="335" spans="1:11" ht="14.25" customHeight="1" x14ac:dyDescent="0.2">
      <c r="A335" s="48"/>
      <c r="B335" s="44">
        <f>IF((SUM(D335:E335)&gt;SUM(G335:H335)),1,0)</f>
        <v>0</v>
      </c>
      <c r="C335" s="44">
        <f>IF((SUM(D335:E335)&lt;SUM(G335:H335)),1,0)</f>
        <v>0</v>
      </c>
      <c r="D335" s="44">
        <f>IF(ISBLANK('Team Matches'!D432),0,1)</f>
        <v>0</v>
      </c>
      <c r="E335" s="44">
        <f>IF(ISBLANK('Team Matches'!E432),0,1)</f>
        <v>0</v>
      </c>
      <c r="F335" s="44" t="str">
        <f>IF(AND((SUM(D335:E335)=SUM(G335:H335)),(SUM(D335:E335,G335:H335)&lt;&gt;0)),"X","")</f>
        <v/>
      </c>
      <c r="G335" s="44">
        <f>IF(ISBLANK('Team Matches'!G432),0,1)</f>
        <v>0</v>
      </c>
      <c r="H335" s="44">
        <f>IF(ISBLANK('Team Matches'!H432),0,1)</f>
        <v>0</v>
      </c>
      <c r="I335" s="44">
        <f>IF((SUM(G335:H335)&gt;SUM(D335:E335)),1,0)</f>
        <v>0</v>
      </c>
      <c r="J335" s="44">
        <f>IF((SUM(D335:E335)&gt;SUM(G335:H335)),1,0)</f>
        <v>0</v>
      </c>
      <c r="K335" s="49"/>
    </row>
    <row r="336" spans="1:11" ht="14.25" customHeight="1" x14ac:dyDescent="0.2">
      <c r="A336" s="48"/>
      <c r="B336" s="44">
        <f>IF((SUM(D336:E336)&gt;SUM(G336:H336)),1,0)</f>
        <v>0</v>
      </c>
      <c r="C336" s="44">
        <f>IF((SUM(D336:E336)&lt;SUM(G336:H336)),1,0)</f>
        <v>0</v>
      </c>
      <c r="D336" s="44">
        <f>IF(ISBLANK('Team Matches'!D433),0,1)</f>
        <v>0</v>
      </c>
      <c r="E336" s="44">
        <f>IF(ISBLANK('Team Matches'!E433),0,1)</f>
        <v>0</v>
      </c>
      <c r="F336" s="44" t="str">
        <f>IF(AND((SUM(D336:E336)=SUM(G336:H336)),(SUM(D336:E336,G336:H336)&lt;&gt;0)),"X","")</f>
        <v/>
      </c>
      <c r="G336" s="44">
        <f>IF(ISBLANK('Team Matches'!G433),0,1)</f>
        <v>0</v>
      </c>
      <c r="H336" s="44">
        <f>IF(ISBLANK('Team Matches'!H433),0,1)</f>
        <v>0</v>
      </c>
      <c r="I336" s="44">
        <f>IF((SUM(G336:H336)&gt;SUM(D336:E336)),1,0)</f>
        <v>0</v>
      </c>
      <c r="J336" s="44">
        <f>IF((SUM(D336:E336)&gt;SUM(G336:H336)),1,0)</f>
        <v>0</v>
      </c>
      <c r="K336" s="49"/>
    </row>
    <row r="337" spans="1:11" ht="14.25" customHeight="1" x14ac:dyDescent="0.2">
      <c r="A337" s="48"/>
      <c r="B337" s="44">
        <f>IF((SUM(D337:E337)&gt;SUM(G337:H337)),1,0)</f>
        <v>0</v>
      </c>
      <c r="C337" s="44">
        <f>IF((SUM(D337:E337)&lt;SUM(G337:H337)),1,0)</f>
        <v>0</v>
      </c>
      <c r="D337" s="44">
        <f>IF(ISBLANK('Team Matches'!D434),0,1)</f>
        <v>0</v>
      </c>
      <c r="E337" s="44">
        <f>IF(ISBLANK('Team Matches'!E434),0,1)</f>
        <v>0</v>
      </c>
      <c r="F337" s="44" t="str">
        <f>IF(AND((SUM(D337:E337)=SUM(G337:H337)),(SUM(D337:E337,G337:H337)&lt;&gt;0)),"X","")</f>
        <v/>
      </c>
      <c r="G337" s="44">
        <f>IF(ISBLANK('Team Matches'!G434),0,1)</f>
        <v>0</v>
      </c>
      <c r="H337" s="44">
        <f>IF(ISBLANK('Team Matches'!H434),0,1)</f>
        <v>0</v>
      </c>
      <c r="I337" s="44">
        <f>IF((SUM(G337:H337)&gt;SUM(D337:E337)),1,0)</f>
        <v>0</v>
      </c>
      <c r="J337" s="44">
        <f>IF((SUM(D337:E337)&gt;SUM(G337:H337)),1,0)</f>
        <v>0</v>
      </c>
      <c r="K337" s="49"/>
    </row>
    <row r="338" spans="1:11" ht="14.25" customHeight="1" x14ac:dyDescent="0.25">
      <c r="A338" s="64" t="s">
        <v>306</v>
      </c>
      <c r="B338" s="44">
        <f>SUM(B333:B337)</f>
        <v>0</v>
      </c>
      <c r="C338" s="44">
        <f>SUM(C333:C337)</f>
        <v>0</v>
      </c>
      <c r="D338" s="44">
        <f>SUM(D333:D337)</f>
        <v>0</v>
      </c>
      <c r="E338" s="44">
        <f>SUM(E333:E337)</f>
        <v>0</v>
      </c>
      <c r="F338" s="92"/>
      <c r="G338" s="44">
        <f>SUM(G333:G337)</f>
        <v>0</v>
      </c>
      <c r="H338" s="44">
        <f>SUM(H333:H337)</f>
        <v>0</v>
      </c>
      <c r="I338" s="44">
        <f>SUM(I333:I337)</f>
        <v>0</v>
      </c>
      <c r="J338" s="44">
        <f>SUM(J333:J337)</f>
        <v>0</v>
      </c>
      <c r="K338" s="49"/>
    </row>
    <row r="339" spans="1:11" ht="14.25" customHeight="1" x14ac:dyDescent="0.2">
      <c r="A339" s="48"/>
      <c r="B339" s="92"/>
      <c r="C339" s="92"/>
      <c r="D339" s="92"/>
      <c r="E339" s="92"/>
      <c r="F339" s="92"/>
      <c r="G339" s="92"/>
      <c r="H339" s="92"/>
      <c r="I339" s="92"/>
      <c r="J339" s="92"/>
      <c r="K339" s="49"/>
    </row>
    <row r="340" spans="1:11" ht="14.25" customHeight="1" x14ac:dyDescent="0.2">
      <c r="A340" s="48"/>
      <c r="B340" s="43" t="s">
        <v>307</v>
      </c>
      <c r="C340" s="34" t="s">
        <v>308</v>
      </c>
      <c r="D340" s="34" t="s">
        <v>309</v>
      </c>
      <c r="E340" s="34" t="s">
        <v>310</v>
      </c>
      <c r="F340" s="34" t="s">
        <v>311</v>
      </c>
      <c r="G340" s="34" t="s">
        <v>312</v>
      </c>
      <c r="H340" s="34" t="s">
        <v>313</v>
      </c>
      <c r="I340" s="34" t="s">
        <v>314</v>
      </c>
      <c r="J340" s="34" t="s">
        <v>315</v>
      </c>
      <c r="K340" s="50" t="s">
        <v>316</v>
      </c>
    </row>
    <row r="341" spans="1:11" ht="14.25" customHeight="1" x14ac:dyDescent="0.2">
      <c r="A341" s="51" t="s">
        <v>344</v>
      </c>
      <c r="B341" s="52">
        <f>'Team Matches'!C438</f>
        <v>0</v>
      </c>
      <c r="C341" s="53">
        <f>'Team Matches Results Tally'!B338</f>
        <v>0</v>
      </c>
      <c r="D341" s="53">
        <f>SUM('Team Matches Results Tally'!D338:E338)</f>
        <v>0</v>
      </c>
      <c r="E341" s="53">
        <f>'Team Matches Results Tally'!C338</f>
        <v>0</v>
      </c>
      <c r="F341" s="52">
        <f>'Team Matches'!I438</f>
        <v>0</v>
      </c>
      <c r="G341" s="53">
        <f>'Team Matches Results Tally'!I338</f>
        <v>0</v>
      </c>
      <c r="H341" s="53">
        <f>SUM('Team Matches Results Tally'!G338:H338)</f>
        <v>0</v>
      </c>
      <c r="I341" s="53">
        <f>'Team Matches Results Tally'!J338</f>
        <v>0</v>
      </c>
      <c r="J341" s="52" t="str">
        <f>IF(AND(B341=1,F341&lt;&gt;1),'Team Matches'!B427,IF(AND(F341=1,B341&lt;&gt;1),'Team Matches'!G427,""))</f>
        <v/>
      </c>
      <c r="K341" s="54" t="str">
        <f>IF(AND(B341=1,F341&lt;&gt;1),'Team Matches'!G427,IF(AND(F341=1,B341&lt;&gt;1),'Team Matches'!B427,""))</f>
        <v/>
      </c>
    </row>
    <row r="344" spans="1:11" ht="14.25" customHeight="1" x14ac:dyDescent="0.25">
      <c r="A344" s="45" t="s">
        <v>231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7"/>
    </row>
    <row r="345" spans="1:11" ht="14.25" customHeight="1" x14ac:dyDescent="0.2">
      <c r="A345" s="48"/>
      <c r="B345" s="95" t="s">
        <v>303</v>
      </c>
      <c r="C345" s="95" t="s">
        <v>304</v>
      </c>
      <c r="D345" s="106" t="s">
        <v>305</v>
      </c>
      <c r="E345" s="107"/>
      <c r="F345" s="107"/>
      <c r="G345" s="107"/>
      <c r="H345" s="107"/>
      <c r="I345" s="95" t="s">
        <v>303</v>
      </c>
      <c r="J345" s="95" t="s">
        <v>304</v>
      </c>
      <c r="K345" s="49"/>
    </row>
    <row r="346" spans="1:11" ht="14.25" customHeight="1" x14ac:dyDescent="0.2">
      <c r="A346" s="48"/>
      <c r="B346" s="44">
        <f>IF((SUM(D346:E346)&gt;SUM(G346:H346)),1,0)</f>
        <v>0</v>
      </c>
      <c r="C346" s="44">
        <f>IF((SUM(D346:E346)&lt;SUM(G346:H346)),1,0)</f>
        <v>0</v>
      </c>
      <c r="D346" s="44">
        <f>IF(ISBLANK('Team Matches'!D447),0,1)</f>
        <v>0</v>
      </c>
      <c r="E346" s="44">
        <f>IF(ISBLANK('Team Matches'!E447),0,1)</f>
        <v>0</v>
      </c>
      <c r="F346" s="44" t="str">
        <f>IF(AND((SUM(D346:E346)=SUM(G346:H346)),(SUM(D346:E346,G346:H346)&lt;&gt;0)),"X","")</f>
        <v/>
      </c>
      <c r="G346" s="44">
        <f>IF(ISBLANK('Team Matches'!G447),0,1)</f>
        <v>0</v>
      </c>
      <c r="H346" s="44">
        <f>IF(ISBLANK('Team Matches'!H447),0,1)</f>
        <v>0</v>
      </c>
      <c r="I346" s="44">
        <f>IF((SUM(G346:H346)&gt;SUM(D346:E346)),1,0)</f>
        <v>0</v>
      </c>
      <c r="J346" s="44">
        <f>IF((SUM(D346:E346)&gt;SUM(G346:H346)),1,0)</f>
        <v>0</v>
      </c>
      <c r="K346" s="49"/>
    </row>
    <row r="347" spans="1:11" ht="14.25" customHeight="1" x14ac:dyDescent="0.2">
      <c r="A347" s="48"/>
      <c r="B347" s="44">
        <f>IF((SUM(D347:E347)&gt;SUM(G347:H347)),1,0)</f>
        <v>0</v>
      </c>
      <c r="C347" s="44">
        <f>IF((SUM(D347:E347)&lt;SUM(G347:H347)),1,0)</f>
        <v>0</v>
      </c>
      <c r="D347" s="44">
        <f>IF(ISBLANK('Team Matches'!D448),0,1)</f>
        <v>0</v>
      </c>
      <c r="E347" s="44">
        <f>IF(ISBLANK('Team Matches'!E448),0,1)</f>
        <v>0</v>
      </c>
      <c r="F347" s="44" t="str">
        <f>IF(AND((SUM(D347:E347)=SUM(G347:H347)),(SUM(D347:E347,G347:H347)&lt;&gt;0)),"X","")</f>
        <v/>
      </c>
      <c r="G347" s="44">
        <f>IF(ISBLANK('Team Matches'!G448),0,1)</f>
        <v>0</v>
      </c>
      <c r="H347" s="44">
        <f>IF(ISBLANK('Team Matches'!H448),0,1)</f>
        <v>0</v>
      </c>
      <c r="I347" s="44">
        <f>IF((SUM(G347:H347)&gt;SUM(D347:E347)),1,0)</f>
        <v>0</v>
      </c>
      <c r="J347" s="44">
        <f>IF((SUM(D347:E347)&gt;SUM(G347:H347)),1,0)</f>
        <v>0</v>
      </c>
      <c r="K347" s="49"/>
    </row>
    <row r="348" spans="1:11" ht="14.25" customHeight="1" x14ac:dyDescent="0.2">
      <c r="A348" s="48"/>
      <c r="B348" s="44">
        <f>IF((SUM(D348:E348)&gt;SUM(G348:H348)),1,0)</f>
        <v>0</v>
      </c>
      <c r="C348" s="44">
        <f>IF((SUM(D348:E348)&lt;SUM(G348:H348)),1,0)</f>
        <v>0</v>
      </c>
      <c r="D348" s="44">
        <f>IF(ISBLANK('Team Matches'!D449),0,1)</f>
        <v>0</v>
      </c>
      <c r="E348" s="44">
        <f>IF(ISBLANK('Team Matches'!E449),0,1)</f>
        <v>0</v>
      </c>
      <c r="F348" s="44" t="str">
        <f>IF(AND((SUM(D348:E348)=SUM(G348:H348)),(SUM(D348:E348,G348:H348)&lt;&gt;0)),"X","")</f>
        <v/>
      </c>
      <c r="G348" s="44">
        <f>IF(ISBLANK('Team Matches'!G449),0,1)</f>
        <v>0</v>
      </c>
      <c r="H348" s="44">
        <f>IF(ISBLANK('Team Matches'!H449),0,1)</f>
        <v>0</v>
      </c>
      <c r="I348" s="44">
        <f>IF((SUM(G348:H348)&gt;SUM(D348:E348)),1,0)</f>
        <v>0</v>
      </c>
      <c r="J348" s="44">
        <f>IF((SUM(D348:E348)&gt;SUM(G348:H348)),1,0)</f>
        <v>0</v>
      </c>
      <c r="K348" s="49"/>
    </row>
    <row r="349" spans="1:11" ht="14.25" customHeight="1" x14ac:dyDescent="0.2">
      <c r="A349" s="48"/>
      <c r="B349" s="44">
        <f>IF((SUM(D349:E349)&gt;SUM(G349:H349)),1,0)</f>
        <v>0</v>
      </c>
      <c r="C349" s="44">
        <f>IF((SUM(D349:E349)&lt;SUM(G349:H349)),1,0)</f>
        <v>0</v>
      </c>
      <c r="D349" s="44">
        <f>IF(ISBLANK('Team Matches'!D450),0,1)</f>
        <v>0</v>
      </c>
      <c r="E349" s="44">
        <f>IF(ISBLANK('Team Matches'!E450),0,1)</f>
        <v>0</v>
      </c>
      <c r="F349" s="44" t="str">
        <f>IF(AND((SUM(D349:E349)=SUM(G349:H349)),(SUM(D349:E349,G349:H349)&lt;&gt;0)),"X","")</f>
        <v/>
      </c>
      <c r="G349" s="44">
        <f>IF(ISBLANK('Team Matches'!G450),0,1)</f>
        <v>0</v>
      </c>
      <c r="H349" s="44">
        <f>IF(ISBLANK('Team Matches'!H450),0,1)</f>
        <v>0</v>
      </c>
      <c r="I349" s="44">
        <f>IF((SUM(G349:H349)&gt;SUM(D349:E349)),1,0)</f>
        <v>0</v>
      </c>
      <c r="J349" s="44">
        <f>IF((SUM(D349:E349)&gt;SUM(G349:H349)),1,0)</f>
        <v>0</v>
      </c>
      <c r="K349" s="49"/>
    </row>
    <row r="350" spans="1:11" ht="14.25" customHeight="1" x14ac:dyDescent="0.2">
      <c r="A350" s="48"/>
      <c r="B350" s="44">
        <f>IF((SUM(D350:E350)&gt;SUM(G350:H350)),1,0)</f>
        <v>0</v>
      </c>
      <c r="C350" s="44">
        <f>IF((SUM(D350:E350)&lt;SUM(G350:H350)),1,0)</f>
        <v>0</v>
      </c>
      <c r="D350" s="44">
        <f>IF(ISBLANK('Team Matches'!D451),0,1)</f>
        <v>0</v>
      </c>
      <c r="E350" s="44">
        <f>IF(ISBLANK('Team Matches'!E451),0,1)</f>
        <v>0</v>
      </c>
      <c r="F350" s="44" t="str">
        <f>IF(AND((SUM(D350:E350)=SUM(G350:H350)),(SUM(D350:E350,G350:H350)&lt;&gt;0)),"X","")</f>
        <v/>
      </c>
      <c r="G350" s="44">
        <f>IF(ISBLANK('Team Matches'!G451),0,1)</f>
        <v>0</v>
      </c>
      <c r="H350" s="44">
        <f>IF(ISBLANK('Team Matches'!H451),0,1)</f>
        <v>0</v>
      </c>
      <c r="I350" s="44">
        <f>IF((SUM(G350:H350)&gt;SUM(D350:E350)),1,0)</f>
        <v>0</v>
      </c>
      <c r="J350" s="44">
        <f>IF((SUM(D350:E350)&gt;SUM(G350:H350)),1,0)</f>
        <v>0</v>
      </c>
      <c r="K350" s="49"/>
    </row>
    <row r="351" spans="1:11" ht="14.25" customHeight="1" x14ac:dyDescent="0.25">
      <c r="A351" s="64" t="s">
        <v>306</v>
      </c>
      <c r="B351" s="44">
        <f>SUM(B346:B350)</f>
        <v>0</v>
      </c>
      <c r="C351" s="44">
        <f>SUM(C346:C350)</f>
        <v>0</v>
      </c>
      <c r="D351" s="44">
        <f>SUM(D346:D350)</f>
        <v>0</v>
      </c>
      <c r="E351" s="44">
        <f>SUM(E346:E350)</f>
        <v>0</v>
      </c>
      <c r="F351" s="92"/>
      <c r="G351" s="44">
        <f>SUM(G346:G350)</f>
        <v>0</v>
      </c>
      <c r="H351" s="44">
        <f>SUM(H346:H350)</f>
        <v>0</v>
      </c>
      <c r="I351" s="44">
        <f>SUM(I346:I350)</f>
        <v>0</v>
      </c>
      <c r="J351" s="44">
        <f>SUM(J346:J350)</f>
        <v>0</v>
      </c>
      <c r="K351" s="49"/>
    </row>
    <row r="352" spans="1:11" ht="14.25" customHeight="1" x14ac:dyDescent="0.2">
      <c r="A352" s="48"/>
      <c r="B352" s="92"/>
      <c r="C352" s="92"/>
      <c r="D352" s="92"/>
      <c r="E352" s="92"/>
      <c r="F352" s="92"/>
      <c r="G352" s="92"/>
      <c r="H352" s="92"/>
      <c r="I352" s="92"/>
      <c r="J352" s="92"/>
      <c r="K352" s="49"/>
    </row>
    <row r="353" spans="1:11" ht="14.25" customHeight="1" x14ac:dyDescent="0.2">
      <c r="A353" s="48"/>
      <c r="B353" s="43" t="s">
        <v>307</v>
      </c>
      <c r="C353" s="34" t="s">
        <v>308</v>
      </c>
      <c r="D353" s="34" t="s">
        <v>309</v>
      </c>
      <c r="E353" s="34" t="s">
        <v>310</v>
      </c>
      <c r="F353" s="34" t="s">
        <v>311</v>
      </c>
      <c r="G353" s="34" t="s">
        <v>312</v>
      </c>
      <c r="H353" s="34" t="s">
        <v>313</v>
      </c>
      <c r="I353" s="34" t="s">
        <v>314</v>
      </c>
      <c r="J353" s="34" t="s">
        <v>315</v>
      </c>
      <c r="K353" s="50" t="s">
        <v>316</v>
      </c>
    </row>
    <row r="354" spans="1:11" ht="14.25" customHeight="1" x14ac:dyDescent="0.2">
      <c r="A354" s="51" t="s">
        <v>345</v>
      </c>
      <c r="B354" s="52">
        <f>'Team Matches'!C455</f>
        <v>0</v>
      </c>
      <c r="C354" s="53">
        <f>'Team Matches Results Tally'!B351</f>
        <v>0</v>
      </c>
      <c r="D354" s="53">
        <f>SUM('Team Matches Results Tally'!D351:E351)</f>
        <v>0</v>
      </c>
      <c r="E354" s="53">
        <f>'Team Matches Results Tally'!C351</f>
        <v>0</v>
      </c>
      <c r="F354" s="52">
        <f>'Team Matches'!I455</f>
        <v>0</v>
      </c>
      <c r="G354" s="53">
        <f>'Team Matches Results Tally'!I351</f>
        <v>0</v>
      </c>
      <c r="H354" s="53">
        <f>SUM('Team Matches Results Tally'!G351:H351)</f>
        <v>0</v>
      </c>
      <c r="I354" s="53">
        <f>'Team Matches Results Tally'!J351</f>
        <v>0</v>
      </c>
      <c r="J354" s="52" t="str">
        <f>IF(AND(B354=1,F354&lt;&gt;1),'Team Matches'!B444,IF(AND(F354=1,B354&lt;&gt;1),'Team Matches'!G444,""))</f>
        <v/>
      </c>
      <c r="K354" s="54" t="str">
        <f>IF(AND(B354=1,F354&lt;&gt;1),'Team Matches'!G444,IF(AND(F354=1,B354&lt;&gt;1),'Team Matches'!B444,""))</f>
        <v/>
      </c>
    </row>
    <row r="357" spans="1:11" ht="14.25" customHeight="1" x14ac:dyDescent="0.25">
      <c r="A357" s="45" t="s">
        <v>234</v>
      </c>
      <c r="B357" s="46"/>
      <c r="C357" s="46"/>
      <c r="D357" s="46"/>
      <c r="E357" s="46"/>
      <c r="F357" s="46"/>
      <c r="G357" s="46"/>
      <c r="H357" s="46"/>
      <c r="I357" s="46"/>
      <c r="J357" s="46"/>
      <c r="K357" s="47"/>
    </row>
    <row r="358" spans="1:11" ht="14.25" customHeight="1" x14ac:dyDescent="0.2">
      <c r="A358" s="48"/>
      <c r="B358" s="95" t="s">
        <v>303</v>
      </c>
      <c r="C358" s="95" t="s">
        <v>304</v>
      </c>
      <c r="D358" s="106" t="s">
        <v>305</v>
      </c>
      <c r="E358" s="107"/>
      <c r="F358" s="107"/>
      <c r="G358" s="107"/>
      <c r="H358" s="107"/>
      <c r="I358" s="95" t="s">
        <v>303</v>
      </c>
      <c r="J358" s="95" t="s">
        <v>304</v>
      </c>
      <c r="K358" s="49"/>
    </row>
    <row r="359" spans="1:11" ht="14.25" customHeight="1" x14ac:dyDescent="0.2">
      <c r="A359" s="48"/>
      <c r="B359" s="44">
        <f>IF((SUM(D359:E359)&gt;SUM(G359:H359)),1,0)</f>
        <v>0</v>
      </c>
      <c r="C359" s="44">
        <f>IF((SUM(D359:E359)&lt;SUM(G359:H359)),1,0)</f>
        <v>0</v>
      </c>
      <c r="D359" s="44">
        <f>IF(ISBLANK('Team Matches'!D464),0,1)</f>
        <v>0</v>
      </c>
      <c r="E359" s="44">
        <f>IF(ISBLANK('Team Matches'!E464),0,1)</f>
        <v>0</v>
      </c>
      <c r="F359" s="44" t="str">
        <f>IF(AND((SUM(D359:E359)=SUM(G359:H359)),(SUM(D359:E359,G359:H359)&lt;&gt;0)),"X","")</f>
        <v/>
      </c>
      <c r="G359" s="44">
        <f>IF(ISBLANK('Team Matches'!G464),0,1)</f>
        <v>0</v>
      </c>
      <c r="H359" s="44">
        <f>IF(ISBLANK('Team Matches'!H464),0,1)</f>
        <v>0</v>
      </c>
      <c r="I359" s="44">
        <f>IF((SUM(G359:H359)&gt;SUM(D359:E359)),1,0)</f>
        <v>0</v>
      </c>
      <c r="J359" s="44">
        <f>IF((SUM(D359:E359)&gt;SUM(G359:H359)),1,0)</f>
        <v>0</v>
      </c>
      <c r="K359" s="49"/>
    </row>
    <row r="360" spans="1:11" ht="14.25" customHeight="1" x14ac:dyDescent="0.2">
      <c r="A360" s="48"/>
      <c r="B360" s="44">
        <f>IF((SUM(D360:E360)&gt;SUM(G360:H360)),1,0)</f>
        <v>0</v>
      </c>
      <c r="C360" s="44">
        <f>IF((SUM(D360:E360)&lt;SUM(G360:H360)),1,0)</f>
        <v>0</v>
      </c>
      <c r="D360" s="44">
        <f>IF(ISBLANK('Team Matches'!D465),0,1)</f>
        <v>0</v>
      </c>
      <c r="E360" s="44">
        <f>IF(ISBLANK('Team Matches'!E465),0,1)</f>
        <v>0</v>
      </c>
      <c r="F360" s="44" t="str">
        <f>IF(AND((SUM(D360:E360)=SUM(G360:H360)),(SUM(D360:E360,G360:H360)&lt;&gt;0)),"X","")</f>
        <v/>
      </c>
      <c r="G360" s="44">
        <f>IF(ISBLANK('Team Matches'!G465),0,1)</f>
        <v>0</v>
      </c>
      <c r="H360" s="44">
        <f>IF(ISBLANK('Team Matches'!H465),0,1)</f>
        <v>0</v>
      </c>
      <c r="I360" s="44">
        <f>IF((SUM(G360:H360)&gt;SUM(D360:E360)),1,0)</f>
        <v>0</v>
      </c>
      <c r="J360" s="44">
        <f>IF((SUM(D360:E360)&gt;SUM(G360:H360)),1,0)</f>
        <v>0</v>
      </c>
      <c r="K360" s="49"/>
    </row>
    <row r="361" spans="1:11" ht="14.25" customHeight="1" x14ac:dyDescent="0.2">
      <c r="A361" s="48"/>
      <c r="B361" s="44">
        <f>IF((SUM(D361:E361)&gt;SUM(G361:H361)),1,0)</f>
        <v>0</v>
      </c>
      <c r="C361" s="44">
        <f>IF((SUM(D361:E361)&lt;SUM(G361:H361)),1,0)</f>
        <v>0</v>
      </c>
      <c r="D361" s="44">
        <f>IF(ISBLANK('Team Matches'!D466),0,1)</f>
        <v>0</v>
      </c>
      <c r="E361" s="44">
        <f>IF(ISBLANK('Team Matches'!E466),0,1)</f>
        <v>0</v>
      </c>
      <c r="F361" s="44" t="str">
        <f>IF(AND((SUM(D361:E361)=SUM(G361:H361)),(SUM(D361:E361,G361:H361)&lt;&gt;0)),"X","")</f>
        <v/>
      </c>
      <c r="G361" s="44">
        <f>IF(ISBLANK('Team Matches'!G466),0,1)</f>
        <v>0</v>
      </c>
      <c r="H361" s="44">
        <f>IF(ISBLANK('Team Matches'!H466),0,1)</f>
        <v>0</v>
      </c>
      <c r="I361" s="44">
        <f>IF((SUM(G361:H361)&gt;SUM(D361:E361)),1,0)</f>
        <v>0</v>
      </c>
      <c r="J361" s="44">
        <f>IF((SUM(D361:E361)&gt;SUM(G361:H361)),1,0)</f>
        <v>0</v>
      </c>
      <c r="K361" s="49"/>
    </row>
    <row r="362" spans="1:11" ht="14.25" customHeight="1" x14ac:dyDescent="0.2">
      <c r="A362" s="48"/>
      <c r="B362" s="44">
        <f>IF((SUM(D362:E362)&gt;SUM(G362:H362)),1,0)</f>
        <v>0</v>
      </c>
      <c r="C362" s="44">
        <f>IF((SUM(D362:E362)&lt;SUM(G362:H362)),1,0)</f>
        <v>0</v>
      </c>
      <c r="D362" s="44">
        <f>IF(ISBLANK('Team Matches'!D467),0,1)</f>
        <v>0</v>
      </c>
      <c r="E362" s="44">
        <f>IF(ISBLANK('Team Matches'!E467),0,1)</f>
        <v>0</v>
      </c>
      <c r="F362" s="44" t="str">
        <f>IF(AND((SUM(D362:E362)=SUM(G362:H362)),(SUM(D362:E362,G362:H362)&lt;&gt;0)),"X","")</f>
        <v/>
      </c>
      <c r="G362" s="44">
        <f>IF(ISBLANK('Team Matches'!G467),0,1)</f>
        <v>0</v>
      </c>
      <c r="H362" s="44">
        <f>IF(ISBLANK('Team Matches'!H467),0,1)</f>
        <v>0</v>
      </c>
      <c r="I362" s="44">
        <f>IF((SUM(G362:H362)&gt;SUM(D362:E362)),1,0)</f>
        <v>0</v>
      </c>
      <c r="J362" s="44">
        <f>IF((SUM(D362:E362)&gt;SUM(G362:H362)),1,0)</f>
        <v>0</v>
      </c>
      <c r="K362" s="49"/>
    </row>
    <row r="363" spans="1:11" ht="14.25" customHeight="1" x14ac:dyDescent="0.2">
      <c r="A363" s="48"/>
      <c r="B363" s="44">
        <f>IF((SUM(D363:E363)&gt;SUM(G363:H363)),1,0)</f>
        <v>0</v>
      </c>
      <c r="C363" s="44">
        <f>IF((SUM(D363:E363)&lt;SUM(G363:H363)),1,0)</f>
        <v>0</v>
      </c>
      <c r="D363" s="44">
        <f>IF(ISBLANK('Team Matches'!D468),0,1)</f>
        <v>0</v>
      </c>
      <c r="E363" s="44">
        <f>IF(ISBLANK('Team Matches'!E468),0,1)</f>
        <v>0</v>
      </c>
      <c r="F363" s="44" t="str">
        <f>IF(AND((SUM(D363:E363)=SUM(G363:H363)),(SUM(D363:E363,G363:H363)&lt;&gt;0)),"X","")</f>
        <v/>
      </c>
      <c r="G363" s="44">
        <f>IF(ISBLANK('Team Matches'!G468),0,1)</f>
        <v>0</v>
      </c>
      <c r="H363" s="44">
        <f>IF(ISBLANK('Team Matches'!H468),0,1)</f>
        <v>0</v>
      </c>
      <c r="I363" s="44">
        <f>IF((SUM(G363:H363)&gt;SUM(D363:E363)),1,0)</f>
        <v>0</v>
      </c>
      <c r="J363" s="44">
        <f>IF((SUM(D363:E363)&gt;SUM(G363:H363)),1,0)</f>
        <v>0</v>
      </c>
      <c r="K363" s="49"/>
    </row>
    <row r="364" spans="1:11" ht="14.25" customHeight="1" x14ac:dyDescent="0.25">
      <c r="A364" s="64" t="s">
        <v>306</v>
      </c>
      <c r="B364" s="44">
        <f>SUM(B359:B363)</f>
        <v>0</v>
      </c>
      <c r="C364" s="44">
        <f>SUM(C359:C363)</f>
        <v>0</v>
      </c>
      <c r="D364" s="44">
        <f>SUM(D359:D363)</f>
        <v>0</v>
      </c>
      <c r="E364" s="44">
        <f>SUM(E359:E363)</f>
        <v>0</v>
      </c>
      <c r="F364" s="92"/>
      <c r="G364" s="44">
        <f>SUM(G359:G363)</f>
        <v>0</v>
      </c>
      <c r="H364" s="44">
        <f>SUM(H359:H363)</f>
        <v>0</v>
      </c>
      <c r="I364" s="44">
        <f>SUM(I359:I363)</f>
        <v>0</v>
      </c>
      <c r="J364" s="44">
        <f>SUM(J359:J363)</f>
        <v>0</v>
      </c>
      <c r="K364" s="49"/>
    </row>
    <row r="365" spans="1:11" ht="14.25" customHeight="1" x14ac:dyDescent="0.2">
      <c r="A365" s="48"/>
      <c r="B365" s="92"/>
      <c r="C365" s="92"/>
      <c r="D365" s="92"/>
      <c r="E365" s="92"/>
      <c r="F365" s="92"/>
      <c r="G365" s="92"/>
      <c r="H365" s="92"/>
      <c r="I365" s="92"/>
      <c r="J365" s="92"/>
      <c r="K365" s="49"/>
    </row>
    <row r="366" spans="1:11" ht="14.25" customHeight="1" x14ac:dyDescent="0.2">
      <c r="A366" s="48"/>
      <c r="B366" s="43" t="s">
        <v>307</v>
      </c>
      <c r="C366" s="34" t="s">
        <v>308</v>
      </c>
      <c r="D366" s="34" t="s">
        <v>309</v>
      </c>
      <c r="E366" s="34" t="s">
        <v>310</v>
      </c>
      <c r="F366" s="34" t="s">
        <v>311</v>
      </c>
      <c r="G366" s="34" t="s">
        <v>312</v>
      </c>
      <c r="H366" s="34" t="s">
        <v>313</v>
      </c>
      <c r="I366" s="34" t="s">
        <v>314</v>
      </c>
      <c r="J366" s="34" t="s">
        <v>315</v>
      </c>
      <c r="K366" s="50" t="s">
        <v>316</v>
      </c>
    </row>
    <row r="367" spans="1:11" ht="14.25" customHeight="1" x14ac:dyDescent="0.2">
      <c r="A367" s="51" t="s">
        <v>346</v>
      </c>
      <c r="B367" s="52">
        <f>'Team Matches'!C472</f>
        <v>0</v>
      </c>
      <c r="C367" s="53">
        <f>'Team Matches Results Tally'!B364</f>
        <v>0</v>
      </c>
      <c r="D367" s="53">
        <f>SUM('Team Matches Results Tally'!D364:E364)</f>
        <v>0</v>
      </c>
      <c r="E367" s="53">
        <f>'Team Matches Results Tally'!C364</f>
        <v>0</v>
      </c>
      <c r="F367" s="52">
        <f>'Team Matches'!I472</f>
        <v>0</v>
      </c>
      <c r="G367" s="53">
        <f>'Team Matches Results Tally'!I364</f>
        <v>0</v>
      </c>
      <c r="H367" s="53">
        <f>SUM('Team Matches Results Tally'!G364:H364)</f>
        <v>0</v>
      </c>
      <c r="I367" s="53">
        <f>'Team Matches Results Tally'!J364</f>
        <v>0</v>
      </c>
      <c r="J367" s="52" t="str">
        <f>IF(AND(B367=1,F367&lt;&gt;1),'Team Matches'!B461,IF(AND(F367=1,B367&lt;&gt;1),'Team Matches'!G461,""))</f>
        <v/>
      </c>
      <c r="K367" s="54" t="str">
        <f>IF(AND(B367=1,F367&lt;&gt;1),'Team Matches'!G461,IF(AND(F367=1,B367&lt;&gt;1),'Team Matches'!B461,""))</f>
        <v/>
      </c>
    </row>
    <row r="368" spans="1:11" ht="14.25" customHeight="1" x14ac:dyDescent="0.2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1:11" ht="14.25" customHeight="1" x14ac:dyDescent="0.2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1:11" ht="14.25" customHeight="1" x14ac:dyDescent="0.25">
      <c r="A370" s="45" t="s">
        <v>237</v>
      </c>
      <c r="B370" s="46"/>
      <c r="C370" s="46"/>
      <c r="D370" s="46"/>
      <c r="E370" s="46"/>
      <c r="F370" s="46"/>
      <c r="G370" s="46"/>
      <c r="H370" s="46"/>
      <c r="I370" s="46"/>
      <c r="J370" s="46"/>
      <c r="K370" s="47"/>
    </row>
    <row r="371" spans="1:11" ht="14.25" customHeight="1" x14ac:dyDescent="0.2">
      <c r="A371" s="48"/>
      <c r="B371" s="95" t="s">
        <v>303</v>
      </c>
      <c r="C371" s="95" t="s">
        <v>304</v>
      </c>
      <c r="D371" s="106" t="s">
        <v>305</v>
      </c>
      <c r="E371" s="107"/>
      <c r="F371" s="107"/>
      <c r="G371" s="107"/>
      <c r="H371" s="107"/>
      <c r="I371" s="95" t="s">
        <v>303</v>
      </c>
      <c r="J371" s="95" t="s">
        <v>304</v>
      </c>
      <c r="K371" s="49"/>
    </row>
    <row r="372" spans="1:11" ht="14.25" customHeight="1" x14ac:dyDescent="0.2">
      <c r="A372" s="48"/>
      <c r="B372" s="44">
        <f>IF((SUM(D372:E372)&gt;SUM(G372:H372)),1,0)</f>
        <v>0</v>
      </c>
      <c r="C372" s="44">
        <f>IF((SUM(D372:E372)&lt;SUM(G372:H372)),1,0)</f>
        <v>0</v>
      </c>
      <c r="D372" s="44">
        <f>IF(ISBLANK('Team Matches'!D481),0,1)</f>
        <v>0</v>
      </c>
      <c r="E372" s="44">
        <f>IF(ISBLANK('Team Matches'!E481),0,1)</f>
        <v>0</v>
      </c>
      <c r="F372" s="44" t="str">
        <f>IF(AND((SUM(D372:E372)=SUM(G372:H372)),(SUM(D372:E372,G372:H372)&lt;&gt;0)),"X","")</f>
        <v/>
      </c>
      <c r="G372" s="44">
        <f>IF(ISBLANK('Team Matches'!G481),0,1)</f>
        <v>0</v>
      </c>
      <c r="H372" s="44">
        <f>IF(ISBLANK('Team Matches'!H481),0,1)</f>
        <v>0</v>
      </c>
      <c r="I372" s="44">
        <f>IF((SUM(G372:H372)&gt;SUM(D372:E372)),1,0)</f>
        <v>0</v>
      </c>
      <c r="J372" s="44">
        <f>IF((SUM(D372:E372)&gt;SUM(G372:H372)),1,0)</f>
        <v>0</v>
      </c>
      <c r="K372" s="49"/>
    </row>
    <row r="373" spans="1:11" ht="14.25" customHeight="1" x14ac:dyDescent="0.2">
      <c r="A373" s="48"/>
      <c r="B373" s="44">
        <f>IF((SUM(D373:E373)&gt;SUM(G373:H373)),1,0)</f>
        <v>0</v>
      </c>
      <c r="C373" s="44">
        <f>IF((SUM(D373:E373)&lt;SUM(G373:H373)),1,0)</f>
        <v>0</v>
      </c>
      <c r="D373" s="44">
        <f>IF(ISBLANK('Team Matches'!D482),0,1)</f>
        <v>0</v>
      </c>
      <c r="E373" s="44">
        <f>IF(ISBLANK('Team Matches'!E482),0,1)</f>
        <v>0</v>
      </c>
      <c r="F373" s="44" t="str">
        <f>IF(AND((SUM(D373:E373)=SUM(G373:H373)),(SUM(D373:E373,G373:H373)&lt;&gt;0)),"X","")</f>
        <v/>
      </c>
      <c r="G373" s="44">
        <f>IF(ISBLANK('Team Matches'!G482),0,1)</f>
        <v>0</v>
      </c>
      <c r="H373" s="44">
        <f>IF(ISBLANK('Team Matches'!H482),0,1)</f>
        <v>0</v>
      </c>
      <c r="I373" s="44">
        <f>IF((SUM(G373:H373)&gt;SUM(D373:E373)),1,0)</f>
        <v>0</v>
      </c>
      <c r="J373" s="44">
        <f>IF((SUM(D373:E373)&gt;SUM(G373:H373)),1,0)</f>
        <v>0</v>
      </c>
      <c r="K373" s="49"/>
    </row>
    <row r="374" spans="1:11" ht="14.25" customHeight="1" x14ac:dyDescent="0.2">
      <c r="A374" s="48"/>
      <c r="B374" s="44">
        <f>IF((SUM(D374:E374)&gt;SUM(G374:H374)),1,0)</f>
        <v>0</v>
      </c>
      <c r="C374" s="44">
        <f>IF((SUM(D374:E374)&lt;SUM(G374:H374)),1,0)</f>
        <v>0</v>
      </c>
      <c r="D374" s="44">
        <f>IF(ISBLANK('Team Matches'!D483),0,1)</f>
        <v>0</v>
      </c>
      <c r="E374" s="44">
        <f>IF(ISBLANK('Team Matches'!E483),0,1)</f>
        <v>0</v>
      </c>
      <c r="F374" s="44" t="str">
        <f>IF(AND((SUM(D374:E374)=SUM(G374:H374)),(SUM(D374:E374,G374:H374)&lt;&gt;0)),"X","")</f>
        <v/>
      </c>
      <c r="G374" s="44">
        <f>IF(ISBLANK('Team Matches'!G483),0,1)</f>
        <v>0</v>
      </c>
      <c r="H374" s="44">
        <f>IF(ISBLANK('Team Matches'!H483),0,1)</f>
        <v>0</v>
      </c>
      <c r="I374" s="44">
        <f>IF((SUM(G374:H374)&gt;SUM(D374:E374)),1,0)</f>
        <v>0</v>
      </c>
      <c r="J374" s="44">
        <f>IF((SUM(D374:E374)&gt;SUM(G374:H374)),1,0)</f>
        <v>0</v>
      </c>
      <c r="K374" s="49"/>
    </row>
    <row r="375" spans="1:11" ht="14.25" customHeight="1" x14ac:dyDescent="0.2">
      <c r="A375" s="48"/>
      <c r="B375" s="44">
        <f>IF((SUM(D375:E375)&gt;SUM(G375:H375)),1,0)</f>
        <v>0</v>
      </c>
      <c r="C375" s="44">
        <f>IF((SUM(D375:E375)&lt;SUM(G375:H375)),1,0)</f>
        <v>0</v>
      </c>
      <c r="D375" s="44">
        <f>IF(ISBLANK('Team Matches'!D484),0,1)</f>
        <v>0</v>
      </c>
      <c r="E375" s="44">
        <f>IF(ISBLANK('Team Matches'!E484),0,1)</f>
        <v>0</v>
      </c>
      <c r="F375" s="44" t="str">
        <f>IF(AND((SUM(D375:E375)=SUM(G375:H375)),(SUM(D375:E375,G375:H375)&lt;&gt;0)),"X","")</f>
        <v/>
      </c>
      <c r="G375" s="44">
        <f>IF(ISBLANK('Team Matches'!G484),0,1)</f>
        <v>0</v>
      </c>
      <c r="H375" s="44">
        <f>IF(ISBLANK('Team Matches'!H484),0,1)</f>
        <v>0</v>
      </c>
      <c r="I375" s="44">
        <f>IF((SUM(G375:H375)&gt;SUM(D375:E375)),1,0)</f>
        <v>0</v>
      </c>
      <c r="J375" s="44">
        <f>IF((SUM(D375:E375)&gt;SUM(G375:H375)),1,0)</f>
        <v>0</v>
      </c>
      <c r="K375" s="49"/>
    </row>
    <row r="376" spans="1:11" ht="14.25" customHeight="1" x14ac:dyDescent="0.2">
      <c r="A376" s="48"/>
      <c r="B376" s="44">
        <f>IF((SUM(D376:E376)&gt;SUM(G376:H376)),1,0)</f>
        <v>0</v>
      </c>
      <c r="C376" s="44">
        <f>IF((SUM(D376:E376)&lt;SUM(G376:H376)),1,0)</f>
        <v>0</v>
      </c>
      <c r="D376" s="44">
        <f>IF(ISBLANK('Team Matches'!D485),0,1)</f>
        <v>0</v>
      </c>
      <c r="E376" s="44">
        <f>IF(ISBLANK('Team Matches'!E485),0,1)</f>
        <v>0</v>
      </c>
      <c r="F376" s="44" t="str">
        <f>IF(AND((SUM(D376:E376)=SUM(G376:H376)),(SUM(D376:E376,G376:H376)&lt;&gt;0)),"X","")</f>
        <v/>
      </c>
      <c r="G376" s="44">
        <f>IF(ISBLANK('Team Matches'!G485),0,1)</f>
        <v>0</v>
      </c>
      <c r="H376" s="44">
        <f>IF(ISBLANK('Team Matches'!H485),0,1)</f>
        <v>0</v>
      </c>
      <c r="I376" s="44">
        <f>IF((SUM(G376:H376)&gt;SUM(D376:E376)),1,0)</f>
        <v>0</v>
      </c>
      <c r="J376" s="44">
        <f>IF((SUM(D376:E376)&gt;SUM(G376:H376)),1,0)</f>
        <v>0</v>
      </c>
      <c r="K376" s="49"/>
    </row>
    <row r="377" spans="1:11" ht="14.25" customHeight="1" x14ac:dyDescent="0.25">
      <c r="A377" s="64" t="s">
        <v>306</v>
      </c>
      <c r="B377" s="44">
        <f>SUM(B372:B376)</f>
        <v>0</v>
      </c>
      <c r="C377" s="44">
        <f>SUM(C372:C376)</f>
        <v>0</v>
      </c>
      <c r="D377" s="44">
        <f>SUM(D372:D376)</f>
        <v>0</v>
      </c>
      <c r="E377" s="44">
        <f>SUM(E372:E376)</f>
        <v>0</v>
      </c>
      <c r="F377" s="92"/>
      <c r="G377" s="44">
        <f>SUM(G372:G376)</f>
        <v>0</v>
      </c>
      <c r="H377" s="44">
        <f>SUM(H372:H376)</f>
        <v>0</v>
      </c>
      <c r="I377" s="44">
        <f>SUM(I372:I376)</f>
        <v>0</v>
      </c>
      <c r="J377" s="44">
        <f>SUM(J372:J376)</f>
        <v>0</v>
      </c>
      <c r="K377" s="49"/>
    </row>
    <row r="378" spans="1:11" ht="14.25" customHeight="1" x14ac:dyDescent="0.2">
      <c r="A378" s="48"/>
      <c r="B378" s="92"/>
      <c r="C378" s="92"/>
      <c r="D378" s="92"/>
      <c r="E378" s="92"/>
      <c r="F378" s="92"/>
      <c r="G378" s="92"/>
      <c r="H378" s="92"/>
      <c r="I378" s="92"/>
      <c r="J378" s="92"/>
      <c r="K378" s="49"/>
    </row>
    <row r="379" spans="1:11" ht="14.25" customHeight="1" x14ac:dyDescent="0.2">
      <c r="A379" s="48"/>
      <c r="B379" s="43" t="s">
        <v>307</v>
      </c>
      <c r="C379" s="34" t="s">
        <v>308</v>
      </c>
      <c r="D379" s="34" t="s">
        <v>309</v>
      </c>
      <c r="E379" s="34" t="s">
        <v>310</v>
      </c>
      <c r="F379" s="34" t="s">
        <v>311</v>
      </c>
      <c r="G379" s="34" t="s">
        <v>312</v>
      </c>
      <c r="H379" s="34" t="s">
        <v>313</v>
      </c>
      <c r="I379" s="34" t="s">
        <v>314</v>
      </c>
      <c r="J379" s="34" t="s">
        <v>315</v>
      </c>
      <c r="K379" s="50" t="s">
        <v>316</v>
      </c>
    </row>
    <row r="380" spans="1:11" ht="14.25" customHeight="1" x14ac:dyDescent="0.2">
      <c r="A380" s="51" t="s">
        <v>347</v>
      </c>
      <c r="B380" s="52">
        <f>'Team Matches'!C489</f>
        <v>0</v>
      </c>
      <c r="C380" s="53">
        <f>'Team Matches Results Tally'!B377</f>
        <v>0</v>
      </c>
      <c r="D380" s="53">
        <f>SUM('Team Matches Results Tally'!D377:E377)</f>
        <v>0</v>
      </c>
      <c r="E380" s="53">
        <f>'Team Matches Results Tally'!C377</f>
        <v>0</v>
      </c>
      <c r="F380" s="52">
        <f>'Team Matches'!I489</f>
        <v>0</v>
      </c>
      <c r="G380" s="53">
        <f>'Team Matches Results Tally'!I377</f>
        <v>0</v>
      </c>
      <c r="H380" s="53">
        <f>SUM('Team Matches Results Tally'!G377:H377)</f>
        <v>0</v>
      </c>
      <c r="I380" s="53">
        <f>'Team Matches Results Tally'!J377</f>
        <v>0</v>
      </c>
      <c r="J380" s="52" t="str">
        <f>IF(AND(B380=1,F380&lt;&gt;1),'Team Matches'!B478,IF(AND(F380=1,B380&lt;&gt;1),'Team Matches'!G478,""))</f>
        <v/>
      </c>
      <c r="K380" s="54" t="str">
        <f>IF(AND(B380=1,F380&lt;&gt;1),'Team Matches'!G478,IF(AND(F380=1,B380&lt;&gt;1),'Team Matches'!B478,""))</f>
        <v/>
      </c>
    </row>
    <row r="381" spans="1:11" ht="14.25" customHeight="1" x14ac:dyDescent="0.2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1:11" ht="14.25" customHeight="1" x14ac:dyDescent="0.2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1:11" ht="14.25" customHeight="1" x14ac:dyDescent="0.25">
      <c r="A383" s="45" t="s">
        <v>240</v>
      </c>
      <c r="B383" s="46"/>
      <c r="C383" s="46"/>
      <c r="D383" s="46"/>
      <c r="E383" s="46"/>
      <c r="F383" s="46"/>
      <c r="G383" s="46"/>
      <c r="H383" s="46"/>
      <c r="I383" s="46"/>
      <c r="J383" s="46"/>
      <c r="K383" s="47"/>
    </row>
    <row r="384" spans="1:11" ht="14.25" customHeight="1" x14ac:dyDescent="0.2">
      <c r="A384" s="48"/>
      <c r="B384" s="95" t="s">
        <v>303</v>
      </c>
      <c r="C384" s="95" t="s">
        <v>304</v>
      </c>
      <c r="D384" s="106" t="s">
        <v>305</v>
      </c>
      <c r="E384" s="107"/>
      <c r="F384" s="107"/>
      <c r="G384" s="107"/>
      <c r="H384" s="107"/>
      <c r="I384" s="95" t="s">
        <v>303</v>
      </c>
      <c r="J384" s="95" t="s">
        <v>304</v>
      </c>
      <c r="K384" s="49"/>
    </row>
    <row r="385" spans="1:11" ht="14.25" customHeight="1" x14ac:dyDescent="0.2">
      <c r="A385" s="48"/>
      <c r="B385" s="44">
        <f>IF((SUM(D385:E385)&gt;SUM(G385:H385)),1,0)</f>
        <v>0</v>
      </c>
      <c r="C385" s="44">
        <f>IF((SUM(D385:E385)&lt;SUM(G385:H385)),1,0)</f>
        <v>0</v>
      </c>
      <c r="D385" s="44">
        <f>IF(ISBLANK('Team Matches'!D498),0,1)</f>
        <v>0</v>
      </c>
      <c r="E385" s="44">
        <f>IF(ISBLANK('Team Matches'!E498),0,1)</f>
        <v>0</v>
      </c>
      <c r="F385" s="44" t="str">
        <f>IF(AND((SUM(D385:E385)=SUM(G385:H385)),(SUM(D385:E385,G385:H385)&lt;&gt;0)),"X","")</f>
        <v/>
      </c>
      <c r="G385" s="44">
        <f>IF(ISBLANK('Team Matches'!G498),0,1)</f>
        <v>0</v>
      </c>
      <c r="H385" s="44">
        <f>IF(ISBLANK('Team Matches'!H498),0,1)</f>
        <v>0</v>
      </c>
      <c r="I385" s="44">
        <f>IF((SUM(G385:H385)&gt;SUM(D385:E385)),1,0)</f>
        <v>0</v>
      </c>
      <c r="J385" s="44">
        <f>IF((SUM(D385:E385)&gt;SUM(G385:H385)),1,0)</f>
        <v>0</v>
      </c>
      <c r="K385" s="49"/>
    </row>
    <row r="386" spans="1:11" ht="14.25" customHeight="1" x14ac:dyDescent="0.2">
      <c r="A386" s="48"/>
      <c r="B386" s="44">
        <f>IF((SUM(D386:E386)&gt;SUM(G386:H386)),1,0)</f>
        <v>0</v>
      </c>
      <c r="C386" s="44">
        <f>IF((SUM(D386:E386)&lt;SUM(G386:H386)),1,0)</f>
        <v>0</v>
      </c>
      <c r="D386" s="44">
        <f>IF(ISBLANK('Team Matches'!D499),0,1)</f>
        <v>0</v>
      </c>
      <c r="E386" s="44">
        <f>IF(ISBLANK('Team Matches'!E499),0,1)</f>
        <v>0</v>
      </c>
      <c r="F386" s="44" t="str">
        <f>IF(AND((SUM(D386:E386)=SUM(G386:H386)),(SUM(D386:E386,G386:H386)&lt;&gt;0)),"X","")</f>
        <v/>
      </c>
      <c r="G386" s="44">
        <f>IF(ISBLANK('Team Matches'!G499),0,1)</f>
        <v>0</v>
      </c>
      <c r="H386" s="44">
        <f>IF(ISBLANK('Team Matches'!H499),0,1)</f>
        <v>0</v>
      </c>
      <c r="I386" s="44">
        <f>IF((SUM(G386:H386)&gt;SUM(D386:E386)),1,0)</f>
        <v>0</v>
      </c>
      <c r="J386" s="44">
        <f>IF((SUM(D386:E386)&gt;SUM(G386:H386)),1,0)</f>
        <v>0</v>
      </c>
      <c r="K386" s="49"/>
    </row>
    <row r="387" spans="1:11" ht="14.25" customHeight="1" x14ac:dyDescent="0.2">
      <c r="A387" s="48"/>
      <c r="B387" s="44">
        <f>IF((SUM(D387:E387)&gt;SUM(G387:H387)),1,0)</f>
        <v>0</v>
      </c>
      <c r="C387" s="44">
        <f>IF((SUM(D387:E387)&lt;SUM(G387:H387)),1,0)</f>
        <v>0</v>
      </c>
      <c r="D387" s="44">
        <f>IF(ISBLANK('Team Matches'!D500),0,1)</f>
        <v>0</v>
      </c>
      <c r="E387" s="44">
        <f>IF(ISBLANK('Team Matches'!E500),0,1)</f>
        <v>0</v>
      </c>
      <c r="F387" s="44" t="str">
        <f>IF(AND((SUM(D387:E387)=SUM(G387:H387)),(SUM(D387:E387,G387:H387)&lt;&gt;0)),"X","")</f>
        <v/>
      </c>
      <c r="G387" s="44">
        <f>IF(ISBLANK('Team Matches'!G500),0,1)</f>
        <v>0</v>
      </c>
      <c r="H387" s="44">
        <f>IF(ISBLANK('Team Matches'!H500),0,1)</f>
        <v>0</v>
      </c>
      <c r="I387" s="44">
        <f>IF((SUM(G387:H387)&gt;SUM(D387:E387)),1,0)</f>
        <v>0</v>
      </c>
      <c r="J387" s="44">
        <f>IF((SUM(D387:E387)&gt;SUM(G387:H387)),1,0)</f>
        <v>0</v>
      </c>
      <c r="K387" s="49"/>
    </row>
    <row r="388" spans="1:11" ht="14.25" customHeight="1" x14ac:dyDescent="0.2">
      <c r="A388" s="48"/>
      <c r="B388" s="44">
        <f>IF((SUM(D388:E388)&gt;SUM(G388:H388)),1,0)</f>
        <v>0</v>
      </c>
      <c r="C388" s="44">
        <f>IF((SUM(D388:E388)&lt;SUM(G388:H388)),1,0)</f>
        <v>0</v>
      </c>
      <c r="D388" s="44">
        <f>IF(ISBLANK('Team Matches'!D501),0,1)</f>
        <v>0</v>
      </c>
      <c r="E388" s="44">
        <f>IF(ISBLANK('Team Matches'!E501),0,1)</f>
        <v>0</v>
      </c>
      <c r="F388" s="44" t="str">
        <f>IF(AND((SUM(D388:E388)=SUM(G388:H388)),(SUM(D388:E388,G388:H388)&lt;&gt;0)),"X","")</f>
        <v/>
      </c>
      <c r="G388" s="44">
        <f>IF(ISBLANK('Team Matches'!G501),0,1)</f>
        <v>0</v>
      </c>
      <c r="H388" s="44">
        <f>IF(ISBLANK('Team Matches'!H501),0,1)</f>
        <v>0</v>
      </c>
      <c r="I388" s="44">
        <f>IF((SUM(G388:H388)&gt;SUM(D388:E388)),1,0)</f>
        <v>0</v>
      </c>
      <c r="J388" s="44">
        <f>IF((SUM(D388:E388)&gt;SUM(G388:H388)),1,0)</f>
        <v>0</v>
      </c>
      <c r="K388" s="49"/>
    </row>
    <row r="389" spans="1:11" ht="14.25" customHeight="1" x14ac:dyDescent="0.2">
      <c r="A389" s="48"/>
      <c r="B389" s="44">
        <f>IF((SUM(D389:E389)&gt;SUM(G389:H389)),1,0)</f>
        <v>0</v>
      </c>
      <c r="C389" s="44">
        <f>IF((SUM(D389:E389)&lt;SUM(G389:H389)),1,0)</f>
        <v>0</v>
      </c>
      <c r="D389" s="44">
        <f>IF(ISBLANK('Team Matches'!D502),0,1)</f>
        <v>0</v>
      </c>
      <c r="E389" s="44">
        <f>IF(ISBLANK('Team Matches'!E502),0,1)</f>
        <v>0</v>
      </c>
      <c r="F389" s="44" t="str">
        <f>IF(AND((SUM(D389:E389)=SUM(G389:H389)),(SUM(D389:E389,G389:H389)&lt;&gt;0)),"X","")</f>
        <v/>
      </c>
      <c r="G389" s="44">
        <f>IF(ISBLANK('Team Matches'!G502),0,1)</f>
        <v>0</v>
      </c>
      <c r="H389" s="44">
        <f>IF(ISBLANK('Team Matches'!H502),0,1)</f>
        <v>0</v>
      </c>
      <c r="I389" s="44">
        <f>IF((SUM(G389:H389)&gt;SUM(D389:E389)),1,0)</f>
        <v>0</v>
      </c>
      <c r="J389" s="44">
        <f>IF((SUM(D389:E389)&gt;SUM(G389:H389)),1,0)</f>
        <v>0</v>
      </c>
      <c r="K389" s="49"/>
    </row>
    <row r="390" spans="1:11" ht="14.25" customHeight="1" x14ac:dyDescent="0.25">
      <c r="A390" s="64" t="s">
        <v>306</v>
      </c>
      <c r="B390" s="44">
        <f>SUM(B385:B389)</f>
        <v>0</v>
      </c>
      <c r="C390" s="44">
        <f>SUM(C385:C389)</f>
        <v>0</v>
      </c>
      <c r="D390" s="44">
        <f>SUM(D385:D389)</f>
        <v>0</v>
      </c>
      <c r="E390" s="44">
        <f>SUM(E385:E389)</f>
        <v>0</v>
      </c>
      <c r="F390" s="92"/>
      <c r="G390" s="44">
        <f>SUM(G385:G389)</f>
        <v>0</v>
      </c>
      <c r="H390" s="44">
        <f>SUM(H385:H389)</f>
        <v>0</v>
      </c>
      <c r="I390" s="44">
        <f>SUM(I385:I389)</f>
        <v>0</v>
      </c>
      <c r="J390" s="44">
        <f>SUM(J385:J389)</f>
        <v>0</v>
      </c>
      <c r="K390" s="49"/>
    </row>
    <row r="391" spans="1:11" ht="14.25" customHeight="1" x14ac:dyDescent="0.2">
      <c r="A391" s="48"/>
      <c r="B391" s="92"/>
      <c r="C391" s="92"/>
      <c r="D391" s="92"/>
      <c r="E391" s="92"/>
      <c r="F391" s="92"/>
      <c r="G391" s="92"/>
      <c r="H391" s="92"/>
      <c r="I391" s="92"/>
      <c r="J391" s="92"/>
      <c r="K391" s="49"/>
    </row>
    <row r="392" spans="1:11" ht="14.25" customHeight="1" x14ac:dyDescent="0.2">
      <c r="A392" s="48"/>
      <c r="B392" s="43" t="s">
        <v>307</v>
      </c>
      <c r="C392" s="34" t="s">
        <v>308</v>
      </c>
      <c r="D392" s="34" t="s">
        <v>309</v>
      </c>
      <c r="E392" s="34" t="s">
        <v>310</v>
      </c>
      <c r="F392" s="34" t="s">
        <v>311</v>
      </c>
      <c r="G392" s="34" t="s">
        <v>312</v>
      </c>
      <c r="H392" s="34" t="s">
        <v>313</v>
      </c>
      <c r="I392" s="34" t="s">
        <v>314</v>
      </c>
      <c r="J392" s="34" t="s">
        <v>315</v>
      </c>
      <c r="K392" s="50" t="s">
        <v>316</v>
      </c>
    </row>
    <row r="393" spans="1:11" ht="14.25" customHeight="1" x14ac:dyDescent="0.2">
      <c r="A393" s="51" t="s">
        <v>348</v>
      </c>
      <c r="B393" s="52">
        <f>'Team Matches'!C506</f>
        <v>0</v>
      </c>
      <c r="C393" s="53">
        <f>'Team Matches Results Tally'!B390</f>
        <v>0</v>
      </c>
      <c r="D393" s="53">
        <f>SUM('Team Matches Results Tally'!D390:E390)</f>
        <v>0</v>
      </c>
      <c r="E393" s="53">
        <f>'Team Matches Results Tally'!C390</f>
        <v>0</v>
      </c>
      <c r="F393" s="52">
        <f>'Team Matches'!I506</f>
        <v>0</v>
      </c>
      <c r="G393" s="53">
        <f>'Team Matches Results Tally'!I390</f>
        <v>0</v>
      </c>
      <c r="H393" s="53">
        <f>SUM('Team Matches Results Tally'!G390:H390)</f>
        <v>0</v>
      </c>
      <c r="I393" s="53">
        <f>'Team Matches Results Tally'!J390</f>
        <v>0</v>
      </c>
      <c r="J393" s="52" t="str">
        <f>IF(AND(B393=1,F393&lt;&gt;1),'Team Matches'!B495,IF(AND(F393=1,B393&lt;&gt;1),'Team Matches'!G495,""))</f>
        <v/>
      </c>
      <c r="K393" s="54" t="str">
        <f>IF(AND(B393=1,F393&lt;&gt;1),'Team Matches'!G495,IF(AND(F393=1,B393&lt;&gt;1),'Team Matches'!B495,""))</f>
        <v/>
      </c>
    </row>
    <row r="394" spans="1:11" ht="14.25" customHeight="1" x14ac:dyDescent="0.2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1:11" ht="14.25" customHeight="1" x14ac:dyDescent="0.2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1:11" ht="14.25" customHeight="1" x14ac:dyDescent="0.25">
      <c r="A396" s="45" t="s">
        <v>243</v>
      </c>
      <c r="B396" s="46"/>
      <c r="C396" s="46"/>
      <c r="D396" s="46"/>
      <c r="E396" s="46"/>
      <c r="F396" s="46"/>
      <c r="G396" s="46"/>
      <c r="H396" s="46"/>
      <c r="I396" s="46"/>
      <c r="J396" s="46"/>
      <c r="K396" s="47"/>
    </row>
    <row r="397" spans="1:11" ht="14.25" customHeight="1" x14ac:dyDescent="0.2">
      <c r="A397" s="48"/>
      <c r="B397" s="95" t="s">
        <v>303</v>
      </c>
      <c r="C397" s="95" t="s">
        <v>304</v>
      </c>
      <c r="D397" s="106" t="s">
        <v>305</v>
      </c>
      <c r="E397" s="107"/>
      <c r="F397" s="107"/>
      <c r="G397" s="107"/>
      <c r="H397" s="107"/>
      <c r="I397" s="95" t="s">
        <v>303</v>
      </c>
      <c r="J397" s="95" t="s">
        <v>304</v>
      </c>
      <c r="K397" s="49"/>
    </row>
    <row r="398" spans="1:11" ht="14.25" customHeight="1" x14ac:dyDescent="0.2">
      <c r="A398" s="48"/>
      <c r="B398" s="44">
        <f>IF((SUM(D398:E398)&gt;SUM(G398:H398)),1,0)</f>
        <v>0</v>
      </c>
      <c r="C398" s="44">
        <f>IF((SUM(D398:E398)&lt;SUM(G398:H398)),1,0)</f>
        <v>0</v>
      </c>
      <c r="D398" s="44">
        <f>IF(ISBLANK('Team Matches'!D515),0,1)</f>
        <v>0</v>
      </c>
      <c r="E398" s="44">
        <f>IF(ISBLANK('Team Matches'!E515),0,1)</f>
        <v>0</v>
      </c>
      <c r="F398" s="44" t="str">
        <f>IF(AND((SUM(D398:E398)=SUM(G398:H398)),(SUM(D398:E398,G398:H398)&lt;&gt;0)),"X","")</f>
        <v/>
      </c>
      <c r="G398" s="44">
        <f>IF(ISBLANK('Team Matches'!G515),0,1)</f>
        <v>0</v>
      </c>
      <c r="H398" s="44">
        <f>IF(ISBLANK('Team Matches'!H515),0,1)</f>
        <v>0</v>
      </c>
      <c r="I398" s="44">
        <f>IF((SUM(G398:H398)&gt;SUM(D398:E398)),1,0)</f>
        <v>0</v>
      </c>
      <c r="J398" s="44">
        <f>IF((SUM(D398:E398)&gt;SUM(G398:H398)),1,0)</f>
        <v>0</v>
      </c>
      <c r="K398" s="49"/>
    </row>
    <row r="399" spans="1:11" ht="14.25" customHeight="1" x14ac:dyDescent="0.2">
      <c r="A399" s="48"/>
      <c r="B399" s="44">
        <f>IF((SUM(D399:E399)&gt;SUM(G399:H399)),1,0)</f>
        <v>0</v>
      </c>
      <c r="C399" s="44">
        <f>IF((SUM(D399:E399)&lt;SUM(G399:H399)),1,0)</f>
        <v>0</v>
      </c>
      <c r="D399" s="44">
        <f>IF(ISBLANK('Team Matches'!D516),0,1)</f>
        <v>0</v>
      </c>
      <c r="E399" s="44">
        <f>IF(ISBLANK('Team Matches'!E516),0,1)</f>
        <v>0</v>
      </c>
      <c r="F399" s="44" t="str">
        <f>IF(AND((SUM(D399:E399)=SUM(G399:H399)),(SUM(D399:E399,G399:H399)&lt;&gt;0)),"X","")</f>
        <v/>
      </c>
      <c r="G399" s="44">
        <f>IF(ISBLANK('Team Matches'!G516),0,1)</f>
        <v>0</v>
      </c>
      <c r="H399" s="44">
        <f>IF(ISBLANK('Team Matches'!H516),0,1)</f>
        <v>0</v>
      </c>
      <c r="I399" s="44">
        <f>IF((SUM(G399:H399)&gt;SUM(D399:E399)),1,0)</f>
        <v>0</v>
      </c>
      <c r="J399" s="44">
        <f>IF((SUM(D399:E399)&gt;SUM(G399:H399)),1,0)</f>
        <v>0</v>
      </c>
      <c r="K399" s="49"/>
    </row>
    <row r="400" spans="1:11" ht="14.25" customHeight="1" x14ac:dyDescent="0.2">
      <c r="A400" s="48"/>
      <c r="B400" s="44">
        <f>IF((SUM(D400:E400)&gt;SUM(G400:H400)),1,0)</f>
        <v>0</v>
      </c>
      <c r="C400" s="44">
        <f>IF((SUM(D400:E400)&lt;SUM(G400:H400)),1,0)</f>
        <v>0</v>
      </c>
      <c r="D400" s="44">
        <f>IF(ISBLANK('Team Matches'!D517),0,1)</f>
        <v>0</v>
      </c>
      <c r="E400" s="44">
        <f>IF(ISBLANK('Team Matches'!E517),0,1)</f>
        <v>0</v>
      </c>
      <c r="F400" s="44" t="str">
        <f>IF(AND((SUM(D400:E400)=SUM(G400:H400)),(SUM(D400:E400,G400:H400)&lt;&gt;0)),"X","")</f>
        <v/>
      </c>
      <c r="G400" s="44">
        <f>IF(ISBLANK('Team Matches'!G517),0,1)</f>
        <v>0</v>
      </c>
      <c r="H400" s="44">
        <f>IF(ISBLANK('Team Matches'!H517),0,1)</f>
        <v>0</v>
      </c>
      <c r="I400" s="44">
        <f>IF((SUM(G400:H400)&gt;SUM(D400:E400)),1,0)</f>
        <v>0</v>
      </c>
      <c r="J400" s="44">
        <f>IF((SUM(D400:E400)&gt;SUM(G400:H400)),1,0)</f>
        <v>0</v>
      </c>
      <c r="K400" s="49"/>
    </row>
    <row r="401" spans="1:11" ht="14.25" customHeight="1" x14ac:dyDescent="0.2">
      <c r="A401" s="48"/>
      <c r="B401" s="44">
        <f>IF((SUM(D401:E401)&gt;SUM(G401:H401)),1,0)</f>
        <v>0</v>
      </c>
      <c r="C401" s="44">
        <f>IF((SUM(D401:E401)&lt;SUM(G401:H401)),1,0)</f>
        <v>0</v>
      </c>
      <c r="D401" s="44">
        <f>IF(ISBLANK('Team Matches'!D518),0,1)</f>
        <v>0</v>
      </c>
      <c r="E401" s="44">
        <f>IF(ISBLANK('Team Matches'!E518),0,1)</f>
        <v>0</v>
      </c>
      <c r="F401" s="44" t="str">
        <f>IF(AND((SUM(D401:E401)=SUM(G401:H401)),(SUM(D401:E401,G401:H401)&lt;&gt;0)),"X","")</f>
        <v/>
      </c>
      <c r="G401" s="44">
        <f>IF(ISBLANK('Team Matches'!G518),0,1)</f>
        <v>0</v>
      </c>
      <c r="H401" s="44">
        <f>IF(ISBLANK('Team Matches'!H518),0,1)</f>
        <v>0</v>
      </c>
      <c r="I401" s="44">
        <f>IF((SUM(G401:H401)&gt;SUM(D401:E401)),1,0)</f>
        <v>0</v>
      </c>
      <c r="J401" s="44">
        <f>IF((SUM(D401:E401)&gt;SUM(G401:H401)),1,0)</f>
        <v>0</v>
      </c>
      <c r="K401" s="49"/>
    </row>
    <row r="402" spans="1:11" ht="14.25" customHeight="1" x14ac:dyDescent="0.2">
      <c r="A402" s="48"/>
      <c r="B402" s="44">
        <f>IF((SUM(D402:E402)&gt;SUM(G402:H402)),1,0)</f>
        <v>0</v>
      </c>
      <c r="C402" s="44">
        <f>IF((SUM(D402:E402)&lt;SUM(G402:H402)),1,0)</f>
        <v>0</v>
      </c>
      <c r="D402" s="44">
        <f>IF(ISBLANK('Team Matches'!D519),0,1)</f>
        <v>0</v>
      </c>
      <c r="E402" s="44">
        <f>IF(ISBLANK('Team Matches'!E519),0,1)</f>
        <v>0</v>
      </c>
      <c r="F402" s="44" t="str">
        <f>IF(AND((SUM(D402:E402)=SUM(G402:H402)),(SUM(D402:E402,G402:H402)&lt;&gt;0)),"X","")</f>
        <v/>
      </c>
      <c r="G402" s="44">
        <f>IF(ISBLANK('Team Matches'!G519),0,1)</f>
        <v>0</v>
      </c>
      <c r="H402" s="44">
        <f>IF(ISBLANK('Team Matches'!H519),0,1)</f>
        <v>0</v>
      </c>
      <c r="I402" s="44">
        <f>IF((SUM(G402:H402)&gt;SUM(D402:E402)),1,0)</f>
        <v>0</v>
      </c>
      <c r="J402" s="44">
        <f>IF((SUM(D402:E402)&gt;SUM(G402:H402)),1,0)</f>
        <v>0</v>
      </c>
      <c r="K402" s="49"/>
    </row>
    <row r="403" spans="1:11" ht="14.25" customHeight="1" x14ac:dyDescent="0.25">
      <c r="A403" s="64" t="s">
        <v>306</v>
      </c>
      <c r="B403" s="44">
        <f>SUM(B398:B402)</f>
        <v>0</v>
      </c>
      <c r="C403" s="44">
        <f>SUM(C398:C402)</f>
        <v>0</v>
      </c>
      <c r="D403" s="44">
        <f>SUM(D398:D402)</f>
        <v>0</v>
      </c>
      <c r="E403" s="44">
        <f>SUM(E398:E402)</f>
        <v>0</v>
      </c>
      <c r="F403" s="92"/>
      <c r="G403" s="44">
        <f>SUM(G398:G402)</f>
        <v>0</v>
      </c>
      <c r="H403" s="44">
        <f>SUM(H398:H402)</f>
        <v>0</v>
      </c>
      <c r="I403" s="44">
        <f>SUM(I398:I402)</f>
        <v>0</v>
      </c>
      <c r="J403" s="44">
        <f>SUM(J398:J402)</f>
        <v>0</v>
      </c>
      <c r="K403" s="49"/>
    </row>
    <row r="404" spans="1:11" ht="14.25" customHeight="1" x14ac:dyDescent="0.2">
      <c r="A404" s="48"/>
      <c r="B404" s="92"/>
      <c r="C404" s="92"/>
      <c r="D404" s="92"/>
      <c r="E404" s="92"/>
      <c r="F404" s="92"/>
      <c r="G404" s="92"/>
      <c r="H404" s="92"/>
      <c r="I404" s="92"/>
      <c r="J404" s="92"/>
      <c r="K404" s="49"/>
    </row>
    <row r="405" spans="1:11" ht="14.25" customHeight="1" x14ac:dyDescent="0.2">
      <c r="A405" s="48"/>
      <c r="B405" s="43" t="s">
        <v>307</v>
      </c>
      <c r="C405" s="34" t="s">
        <v>308</v>
      </c>
      <c r="D405" s="34" t="s">
        <v>309</v>
      </c>
      <c r="E405" s="34" t="s">
        <v>310</v>
      </c>
      <c r="F405" s="34" t="s">
        <v>311</v>
      </c>
      <c r="G405" s="34" t="s">
        <v>312</v>
      </c>
      <c r="H405" s="34" t="s">
        <v>313</v>
      </c>
      <c r="I405" s="34" t="s">
        <v>314</v>
      </c>
      <c r="J405" s="34" t="s">
        <v>315</v>
      </c>
      <c r="K405" s="50" t="s">
        <v>316</v>
      </c>
    </row>
    <row r="406" spans="1:11" ht="14.25" customHeight="1" x14ac:dyDescent="0.2">
      <c r="A406" s="51" t="s">
        <v>349</v>
      </c>
      <c r="B406" s="52">
        <f>'Team Matches'!C523</f>
        <v>0</v>
      </c>
      <c r="C406" s="53">
        <f>'Team Matches Results Tally'!B403</f>
        <v>0</v>
      </c>
      <c r="D406" s="53">
        <f>SUM('Team Matches Results Tally'!D403:E403)</f>
        <v>0</v>
      </c>
      <c r="E406" s="53">
        <f>'Team Matches Results Tally'!C403</f>
        <v>0</v>
      </c>
      <c r="F406" s="52">
        <f>'Team Matches'!I523</f>
        <v>0</v>
      </c>
      <c r="G406" s="53">
        <f>'Team Matches Results Tally'!I403</f>
        <v>0</v>
      </c>
      <c r="H406" s="53">
        <f>SUM('Team Matches Results Tally'!G403:H403)</f>
        <v>0</v>
      </c>
      <c r="I406" s="53">
        <f>'Team Matches Results Tally'!J403</f>
        <v>0</v>
      </c>
      <c r="J406" s="52" t="str">
        <f>IF(AND(B406=1,F406&lt;&gt;1),'Team Matches'!B512,IF(AND(F406=1,B406&lt;&gt;1),'Team Matches'!G512,""))</f>
        <v/>
      </c>
      <c r="K406" s="54" t="str">
        <f>IF(AND(B406=1,F406&lt;&gt;1),'Team Matches'!G512,IF(AND(F406=1,B406&lt;&gt;1),'Team Matches'!B512,""))</f>
        <v/>
      </c>
    </row>
    <row r="409" spans="1:11" ht="14.25" customHeight="1" x14ac:dyDescent="0.25">
      <c r="A409" s="45" t="s">
        <v>246</v>
      </c>
      <c r="B409" s="46"/>
      <c r="C409" s="46"/>
      <c r="D409" s="46"/>
      <c r="E409" s="46"/>
      <c r="F409" s="46"/>
      <c r="G409" s="46"/>
      <c r="H409" s="46"/>
      <c r="I409" s="46"/>
      <c r="J409" s="46"/>
      <c r="K409" s="47"/>
    </row>
    <row r="410" spans="1:11" ht="14.25" customHeight="1" x14ac:dyDescent="0.2">
      <c r="A410" s="48"/>
      <c r="B410" s="95" t="s">
        <v>303</v>
      </c>
      <c r="C410" s="95" t="s">
        <v>304</v>
      </c>
      <c r="D410" s="106" t="s">
        <v>305</v>
      </c>
      <c r="E410" s="107"/>
      <c r="F410" s="107"/>
      <c r="G410" s="107"/>
      <c r="H410" s="107"/>
      <c r="I410" s="95" t="s">
        <v>303</v>
      </c>
      <c r="J410" s="95" t="s">
        <v>304</v>
      </c>
      <c r="K410" s="49"/>
    </row>
    <row r="411" spans="1:11" ht="14.25" customHeight="1" x14ac:dyDescent="0.2">
      <c r="A411" s="48"/>
      <c r="B411" s="44">
        <f>IF((SUM(D411:E411)&gt;SUM(G411:H411)),1,0)</f>
        <v>0</v>
      </c>
      <c r="C411" s="44">
        <f>IF((SUM(D411:E411)&lt;SUM(G411:H411)),1,0)</f>
        <v>0</v>
      </c>
      <c r="D411" s="44">
        <f>IF(ISBLANK('Team Matches'!D532),0,1)</f>
        <v>0</v>
      </c>
      <c r="E411" s="44">
        <f>IF(ISBLANK('Team Matches'!E532),0,1)</f>
        <v>0</v>
      </c>
      <c r="F411" s="44" t="str">
        <f>IF(AND((SUM(D411:E411)=SUM(G411:H411)),(SUM(D411:E411,G411:H411)&lt;&gt;0)),"X","")</f>
        <v/>
      </c>
      <c r="G411" s="44">
        <f>IF(ISBLANK('Team Matches'!G532),0,1)</f>
        <v>0</v>
      </c>
      <c r="H411" s="44">
        <f>IF(ISBLANK('Team Matches'!H532),0,1)</f>
        <v>0</v>
      </c>
      <c r="I411" s="44">
        <f>IF((SUM(G411:H411)&gt;SUM(D411:E411)),1,0)</f>
        <v>0</v>
      </c>
      <c r="J411" s="44">
        <f>IF((SUM(D411:E411)&gt;SUM(G411:H411)),1,0)</f>
        <v>0</v>
      </c>
      <c r="K411" s="49"/>
    </row>
    <row r="412" spans="1:11" ht="14.25" customHeight="1" x14ac:dyDescent="0.2">
      <c r="A412" s="48"/>
      <c r="B412" s="44">
        <f>IF((SUM(D412:E412)&gt;SUM(G412:H412)),1,0)</f>
        <v>0</v>
      </c>
      <c r="C412" s="44">
        <f>IF((SUM(D412:E412)&lt;SUM(G412:H412)),1,0)</f>
        <v>0</v>
      </c>
      <c r="D412" s="44">
        <f>IF(ISBLANK('Team Matches'!D533),0,1)</f>
        <v>0</v>
      </c>
      <c r="E412" s="44">
        <f>IF(ISBLANK('Team Matches'!E533),0,1)</f>
        <v>0</v>
      </c>
      <c r="F412" s="44" t="str">
        <f>IF(AND((SUM(D412:E412)=SUM(G412:H412)),(SUM(D412:E412,G412:H412)&lt;&gt;0)),"X","")</f>
        <v/>
      </c>
      <c r="G412" s="44">
        <f>IF(ISBLANK('Team Matches'!G533),0,1)</f>
        <v>0</v>
      </c>
      <c r="H412" s="44">
        <f>IF(ISBLANK('Team Matches'!H533),0,1)</f>
        <v>0</v>
      </c>
      <c r="I412" s="44">
        <f>IF((SUM(G412:H412)&gt;SUM(D412:E412)),1,0)</f>
        <v>0</v>
      </c>
      <c r="J412" s="44">
        <f>IF((SUM(D412:E412)&gt;SUM(G412:H412)),1,0)</f>
        <v>0</v>
      </c>
      <c r="K412" s="49"/>
    </row>
    <row r="413" spans="1:11" ht="14.25" customHeight="1" x14ac:dyDescent="0.2">
      <c r="A413" s="48"/>
      <c r="B413" s="44">
        <f>IF((SUM(D413:E413)&gt;SUM(G413:H413)),1,0)</f>
        <v>0</v>
      </c>
      <c r="C413" s="44">
        <f>IF((SUM(D413:E413)&lt;SUM(G413:H413)),1,0)</f>
        <v>0</v>
      </c>
      <c r="D413" s="44">
        <f>IF(ISBLANK('Team Matches'!D534),0,1)</f>
        <v>0</v>
      </c>
      <c r="E413" s="44">
        <f>IF(ISBLANK('Team Matches'!E534),0,1)</f>
        <v>0</v>
      </c>
      <c r="F413" s="44" t="str">
        <f>IF(AND((SUM(D413:E413)=SUM(G413:H413)),(SUM(D413:E413,G413:H413)&lt;&gt;0)),"X","")</f>
        <v/>
      </c>
      <c r="G413" s="44">
        <f>IF(ISBLANK('Team Matches'!G534),0,1)</f>
        <v>0</v>
      </c>
      <c r="H413" s="44">
        <f>IF(ISBLANK('Team Matches'!H534),0,1)</f>
        <v>0</v>
      </c>
      <c r="I413" s="44">
        <f>IF((SUM(G413:H413)&gt;SUM(D413:E413)),1,0)</f>
        <v>0</v>
      </c>
      <c r="J413" s="44">
        <f>IF((SUM(D413:E413)&gt;SUM(G413:H413)),1,0)</f>
        <v>0</v>
      </c>
      <c r="K413" s="49"/>
    </row>
    <row r="414" spans="1:11" ht="14.25" customHeight="1" x14ac:dyDescent="0.2">
      <c r="A414" s="48"/>
      <c r="B414" s="44">
        <f>IF((SUM(D414:E414)&gt;SUM(G414:H414)),1,0)</f>
        <v>0</v>
      </c>
      <c r="C414" s="44">
        <f>IF((SUM(D414:E414)&lt;SUM(G414:H414)),1,0)</f>
        <v>0</v>
      </c>
      <c r="D414" s="44">
        <f>IF(ISBLANK('Team Matches'!D535),0,1)</f>
        <v>0</v>
      </c>
      <c r="E414" s="44">
        <f>IF(ISBLANK('Team Matches'!E535),0,1)</f>
        <v>0</v>
      </c>
      <c r="F414" s="44" t="str">
        <f>IF(AND((SUM(D414:E414)=SUM(G414:H414)),(SUM(D414:E414,G414:H414)&lt;&gt;0)),"X","")</f>
        <v/>
      </c>
      <c r="G414" s="44">
        <f>IF(ISBLANK('Team Matches'!G535),0,1)</f>
        <v>0</v>
      </c>
      <c r="H414" s="44">
        <f>IF(ISBLANK('Team Matches'!H535),0,1)</f>
        <v>0</v>
      </c>
      <c r="I414" s="44">
        <f>IF((SUM(G414:H414)&gt;SUM(D414:E414)),1,0)</f>
        <v>0</v>
      </c>
      <c r="J414" s="44">
        <f>IF((SUM(D414:E414)&gt;SUM(G414:H414)),1,0)</f>
        <v>0</v>
      </c>
      <c r="K414" s="49"/>
    </row>
    <row r="415" spans="1:11" ht="14.25" customHeight="1" x14ac:dyDescent="0.2">
      <c r="A415" s="48"/>
      <c r="B415" s="44">
        <f>IF((SUM(D415:E415)&gt;SUM(G415:H415)),1,0)</f>
        <v>0</v>
      </c>
      <c r="C415" s="44">
        <f>IF((SUM(D415:E415)&lt;SUM(G415:H415)),1,0)</f>
        <v>0</v>
      </c>
      <c r="D415" s="44">
        <f>IF(ISBLANK('Team Matches'!D536),0,1)</f>
        <v>0</v>
      </c>
      <c r="E415" s="44">
        <f>IF(ISBLANK('Team Matches'!E536),0,1)</f>
        <v>0</v>
      </c>
      <c r="F415" s="44" t="str">
        <f>IF(AND((SUM(D415:E415)=SUM(G415:H415)),(SUM(D415:E415,G415:H415)&lt;&gt;0)),"X","")</f>
        <v/>
      </c>
      <c r="G415" s="44">
        <f>IF(ISBLANK('Team Matches'!G536),0,1)</f>
        <v>0</v>
      </c>
      <c r="H415" s="44">
        <f>IF(ISBLANK('Team Matches'!H536),0,1)</f>
        <v>0</v>
      </c>
      <c r="I415" s="44">
        <f>IF((SUM(G415:H415)&gt;SUM(D415:E415)),1,0)</f>
        <v>0</v>
      </c>
      <c r="J415" s="44">
        <f>IF((SUM(D415:E415)&gt;SUM(G415:H415)),1,0)</f>
        <v>0</v>
      </c>
      <c r="K415" s="49"/>
    </row>
    <row r="416" spans="1:11" ht="14.25" customHeight="1" x14ac:dyDescent="0.25">
      <c r="A416" s="64" t="s">
        <v>306</v>
      </c>
      <c r="B416" s="44">
        <f>SUM(B411:B415)</f>
        <v>0</v>
      </c>
      <c r="C416" s="44">
        <f>SUM(C411:C415)</f>
        <v>0</v>
      </c>
      <c r="D416" s="44">
        <f>SUM(D411:D415)</f>
        <v>0</v>
      </c>
      <c r="E416" s="44">
        <f>SUM(E411:E415)</f>
        <v>0</v>
      </c>
      <c r="F416" s="92"/>
      <c r="G416" s="44">
        <f>SUM(G411:G415)</f>
        <v>0</v>
      </c>
      <c r="H416" s="44">
        <f>SUM(H411:H415)</f>
        <v>0</v>
      </c>
      <c r="I416" s="44">
        <f>SUM(I411:I415)</f>
        <v>0</v>
      </c>
      <c r="J416" s="44">
        <f>SUM(J411:J415)</f>
        <v>0</v>
      </c>
      <c r="K416" s="49"/>
    </row>
    <row r="417" spans="1:11" ht="14.25" customHeight="1" x14ac:dyDescent="0.2">
      <c r="A417" s="48"/>
      <c r="B417" s="92"/>
      <c r="C417" s="92"/>
      <c r="D417" s="92"/>
      <c r="E417" s="92"/>
      <c r="F417" s="92"/>
      <c r="G417" s="92"/>
      <c r="H417" s="92"/>
      <c r="I417" s="92"/>
      <c r="J417" s="92"/>
      <c r="K417" s="49"/>
    </row>
    <row r="418" spans="1:11" ht="14.25" customHeight="1" x14ac:dyDescent="0.2">
      <c r="A418" s="48"/>
      <c r="B418" s="43" t="s">
        <v>307</v>
      </c>
      <c r="C418" s="34" t="s">
        <v>308</v>
      </c>
      <c r="D418" s="34" t="s">
        <v>309</v>
      </c>
      <c r="E418" s="34" t="s">
        <v>310</v>
      </c>
      <c r="F418" s="34" t="s">
        <v>311</v>
      </c>
      <c r="G418" s="34" t="s">
        <v>312</v>
      </c>
      <c r="H418" s="34" t="s">
        <v>313</v>
      </c>
      <c r="I418" s="34" t="s">
        <v>314</v>
      </c>
      <c r="J418" s="34" t="s">
        <v>315</v>
      </c>
      <c r="K418" s="50" t="s">
        <v>316</v>
      </c>
    </row>
    <row r="419" spans="1:11" ht="14.25" customHeight="1" x14ac:dyDescent="0.2">
      <c r="A419" s="51" t="s">
        <v>350</v>
      </c>
      <c r="B419" s="52">
        <f>'Team Matches'!C540</f>
        <v>0</v>
      </c>
      <c r="C419" s="53">
        <f>'Team Matches Results Tally'!B416</f>
        <v>0</v>
      </c>
      <c r="D419" s="53">
        <f>SUM('Team Matches Results Tally'!D416:E416)</f>
        <v>0</v>
      </c>
      <c r="E419" s="53">
        <f>'Team Matches Results Tally'!C416</f>
        <v>0</v>
      </c>
      <c r="F419" s="52">
        <f>'Team Matches'!I540</f>
        <v>0</v>
      </c>
      <c r="G419" s="53">
        <f>'Team Matches Results Tally'!I416</f>
        <v>0</v>
      </c>
      <c r="H419" s="53">
        <f>SUM('Team Matches Results Tally'!G416:H416)</f>
        <v>0</v>
      </c>
      <c r="I419" s="53">
        <f>'Team Matches Results Tally'!J416</f>
        <v>0</v>
      </c>
      <c r="J419" s="52" t="str">
        <f>IF(AND(B419=1,F419&lt;&gt;1),'Team Matches'!B529,IF(AND(F419=1,B419&lt;&gt;1),'Team Matches'!G529,""))</f>
        <v/>
      </c>
      <c r="K419" s="54" t="str">
        <f>IF(AND(B419=1,F419&lt;&gt;1),'Team Matches'!G529,IF(AND(F419=1,B419&lt;&gt;1),'Team Matches'!B529,""))</f>
        <v/>
      </c>
    </row>
    <row r="420" spans="1:11" ht="14.25" customHeight="1" x14ac:dyDescent="0.2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1:11" ht="14.25" customHeight="1" x14ac:dyDescent="0.2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1:11" ht="14.25" customHeight="1" x14ac:dyDescent="0.25">
      <c r="A422" s="45" t="s">
        <v>249</v>
      </c>
      <c r="B422" s="46"/>
      <c r="C422" s="46"/>
      <c r="D422" s="46"/>
      <c r="E422" s="46"/>
      <c r="F422" s="46"/>
      <c r="G422" s="46"/>
      <c r="H422" s="46"/>
      <c r="I422" s="46"/>
      <c r="J422" s="46"/>
      <c r="K422" s="47"/>
    </row>
    <row r="423" spans="1:11" ht="14.25" customHeight="1" x14ac:dyDescent="0.2">
      <c r="A423" s="48"/>
      <c r="B423" s="95" t="s">
        <v>303</v>
      </c>
      <c r="C423" s="95" t="s">
        <v>304</v>
      </c>
      <c r="D423" s="106" t="s">
        <v>305</v>
      </c>
      <c r="E423" s="107"/>
      <c r="F423" s="107"/>
      <c r="G423" s="107"/>
      <c r="H423" s="107"/>
      <c r="I423" s="95" t="s">
        <v>303</v>
      </c>
      <c r="J423" s="95" t="s">
        <v>304</v>
      </c>
      <c r="K423" s="49"/>
    </row>
    <row r="424" spans="1:11" ht="14.25" customHeight="1" x14ac:dyDescent="0.2">
      <c r="A424" s="48"/>
      <c r="B424" s="44">
        <f>IF((SUM(D424:E424)&gt;SUM(G424:H424)),1,0)</f>
        <v>0</v>
      </c>
      <c r="C424" s="44">
        <f>IF((SUM(D424:E424)&lt;SUM(G424:H424)),1,0)</f>
        <v>0</v>
      </c>
      <c r="D424" s="44">
        <f>IF(ISBLANK('Team Matches'!D549),0,1)</f>
        <v>0</v>
      </c>
      <c r="E424" s="44">
        <f>IF(ISBLANK('Team Matches'!E549),0,1)</f>
        <v>0</v>
      </c>
      <c r="F424" s="44" t="str">
        <f>IF(AND((SUM(D424:E424)=SUM(G424:H424)),(SUM(D424:E424,G424:H424)&lt;&gt;0)),"X","")</f>
        <v/>
      </c>
      <c r="G424" s="44">
        <f>IF(ISBLANK('Team Matches'!G549),0,1)</f>
        <v>0</v>
      </c>
      <c r="H424" s="44">
        <f>IF(ISBLANK('Team Matches'!H549),0,1)</f>
        <v>0</v>
      </c>
      <c r="I424" s="44">
        <f>IF((SUM(G424:H424)&gt;SUM(D424:E424)),1,0)</f>
        <v>0</v>
      </c>
      <c r="J424" s="44">
        <f>IF((SUM(D424:E424)&gt;SUM(G424:H424)),1,0)</f>
        <v>0</v>
      </c>
      <c r="K424" s="49"/>
    </row>
    <row r="425" spans="1:11" ht="14.25" customHeight="1" x14ac:dyDescent="0.2">
      <c r="A425" s="48"/>
      <c r="B425" s="44">
        <f>IF((SUM(D425:E425)&gt;SUM(G425:H425)),1,0)</f>
        <v>0</v>
      </c>
      <c r="C425" s="44">
        <f>IF((SUM(D425:E425)&lt;SUM(G425:H425)),1,0)</f>
        <v>0</v>
      </c>
      <c r="D425" s="44">
        <f>IF(ISBLANK('Team Matches'!D550),0,1)</f>
        <v>0</v>
      </c>
      <c r="E425" s="44">
        <f>IF(ISBLANK('Team Matches'!E550),0,1)</f>
        <v>0</v>
      </c>
      <c r="F425" s="44" t="str">
        <f>IF(AND((SUM(D425:E425)=SUM(G425:H425)),(SUM(D425:E425,G425:H425)&lt;&gt;0)),"X","")</f>
        <v/>
      </c>
      <c r="G425" s="44">
        <f>IF(ISBLANK('Team Matches'!G550),0,1)</f>
        <v>0</v>
      </c>
      <c r="H425" s="44">
        <f>IF(ISBLANK('Team Matches'!H550),0,1)</f>
        <v>0</v>
      </c>
      <c r="I425" s="44">
        <f>IF((SUM(G425:H425)&gt;SUM(D425:E425)),1,0)</f>
        <v>0</v>
      </c>
      <c r="J425" s="44">
        <f>IF((SUM(D425:E425)&gt;SUM(G425:H425)),1,0)</f>
        <v>0</v>
      </c>
      <c r="K425" s="49"/>
    </row>
    <row r="426" spans="1:11" ht="14.25" customHeight="1" x14ac:dyDescent="0.2">
      <c r="A426" s="48"/>
      <c r="B426" s="44">
        <f>IF((SUM(D426:E426)&gt;SUM(G426:H426)),1,0)</f>
        <v>0</v>
      </c>
      <c r="C426" s="44">
        <f>IF((SUM(D426:E426)&lt;SUM(G426:H426)),1,0)</f>
        <v>0</v>
      </c>
      <c r="D426" s="44">
        <f>IF(ISBLANK('Team Matches'!D551),0,1)</f>
        <v>0</v>
      </c>
      <c r="E426" s="44">
        <f>IF(ISBLANK('Team Matches'!E551),0,1)</f>
        <v>0</v>
      </c>
      <c r="F426" s="44" t="str">
        <f>IF(AND((SUM(D426:E426)=SUM(G426:H426)),(SUM(D426:E426,G426:H426)&lt;&gt;0)),"X","")</f>
        <v/>
      </c>
      <c r="G426" s="44">
        <f>IF(ISBLANK('Team Matches'!G551),0,1)</f>
        <v>0</v>
      </c>
      <c r="H426" s="44">
        <f>IF(ISBLANK('Team Matches'!H551),0,1)</f>
        <v>0</v>
      </c>
      <c r="I426" s="44">
        <f>IF((SUM(G426:H426)&gt;SUM(D426:E426)),1,0)</f>
        <v>0</v>
      </c>
      <c r="J426" s="44">
        <f>IF((SUM(D426:E426)&gt;SUM(G426:H426)),1,0)</f>
        <v>0</v>
      </c>
      <c r="K426" s="49"/>
    </row>
    <row r="427" spans="1:11" ht="14.25" customHeight="1" x14ac:dyDescent="0.2">
      <c r="A427" s="48"/>
      <c r="B427" s="44">
        <f>IF((SUM(D427:E427)&gt;SUM(G427:H427)),1,0)</f>
        <v>0</v>
      </c>
      <c r="C427" s="44">
        <f>IF((SUM(D427:E427)&lt;SUM(G427:H427)),1,0)</f>
        <v>0</v>
      </c>
      <c r="D427" s="44">
        <f>IF(ISBLANK('Team Matches'!D552),0,1)</f>
        <v>0</v>
      </c>
      <c r="E427" s="44">
        <f>IF(ISBLANK('Team Matches'!E552),0,1)</f>
        <v>0</v>
      </c>
      <c r="F427" s="44" t="str">
        <f>IF(AND((SUM(D427:E427)=SUM(G427:H427)),(SUM(D427:E427,G427:H427)&lt;&gt;0)),"X","")</f>
        <v/>
      </c>
      <c r="G427" s="44">
        <f>IF(ISBLANK('Team Matches'!G552),0,1)</f>
        <v>0</v>
      </c>
      <c r="H427" s="44">
        <f>IF(ISBLANK('Team Matches'!H552),0,1)</f>
        <v>0</v>
      </c>
      <c r="I427" s="44">
        <f>IF((SUM(G427:H427)&gt;SUM(D427:E427)),1,0)</f>
        <v>0</v>
      </c>
      <c r="J427" s="44">
        <f>IF((SUM(D427:E427)&gt;SUM(G427:H427)),1,0)</f>
        <v>0</v>
      </c>
      <c r="K427" s="49"/>
    </row>
    <row r="428" spans="1:11" ht="14.25" customHeight="1" x14ac:dyDescent="0.2">
      <c r="A428" s="48"/>
      <c r="B428" s="44">
        <f>IF((SUM(D428:E428)&gt;SUM(G428:H428)),1,0)</f>
        <v>0</v>
      </c>
      <c r="C428" s="44">
        <f>IF((SUM(D428:E428)&lt;SUM(G428:H428)),1,0)</f>
        <v>0</v>
      </c>
      <c r="D428" s="44">
        <f>IF(ISBLANK('Team Matches'!D553),0,1)</f>
        <v>0</v>
      </c>
      <c r="E428" s="44">
        <f>IF(ISBLANK('Team Matches'!E553),0,1)</f>
        <v>0</v>
      </c>
      <c r="F428" s="44" t="str">
        <f>IF(AND((SUM(D428:E428)=SUM(G428:H428)),(SUM(D428:E428,G428:H428)&lt;&gt;0)),"X","")</f>
        <v/>
      </c>
      <c r="G428" s="44">
        <f>IF(ISBLANK('Team Matches'!G553),0,1)</f>
        <v>0</v>
      </c>
      <c r="H428" s="44">
        <f>IF(ISBLANK('Team Matches'!H553),0,1)</f>
        <v>0</v>
      </c>
      <c r="I428" s="44">
        <f>IF((SUM(G428:H428)&gt;SUM(D428:E428)),1,0)</f>
        <v>0</v>
      </c>
      <c r="J428" s="44">
        <f>IF((SUM(D428:E428)&gt;SUM(G428:H428)),1,0)</f>
        <v>0</v>
      </c>
      <c r="K428" s="49"/>
    </row>
    <row r="429" spans="1:11" ht="14.25" customHeight="1" x14ac:dyDescent="0.25">
      <c r="A429" s="64" t="s">
        <v>306</v>
      </c>
      <c r="B429" s="44">
        <f>SUM(B424:B428)</f>
        <v>0</v>
      </c>
      <c r="C429" s="44">
        <f>SUM(C424:C428)</f>
        <v>0</v>
      </c>
      <c r="D429" s="44">
        <f>SUM(D424:D428)</f>
        <v>0</v>
      </c>
      <c r="E429" s="44">
        <f>SUM(E424:E428)</f>
        <v>0</v>
      </c>
      <c r="F429" s="92"/>
      <c r="G429" s="44">
        <f>SUM(G424:G428)</f>
        <v>0</v>
      </c>
      <c r="H429" s="44">
        <f>SUM(H424:H428)</f>
        <v>0</v>
      </c>
      <c r="I429" s="44">
        <f>SUM(I424:I428)</f>
        <v>0</v>
      </c>
      <c r="J429" s="44">
        <f>SUM(J424:J428)</f>
        <v>0</v>
      </c>
      <c r="K429" s="49"/>
    </row>
    <row r="430" spans="1:11" ht="14.25" customHeight="1" x14ac:dyDescent="0.2">
      <c r="A430" s="48"/>
      <c r="B430" s="92"/>
      <c r="C430" s="92"/>
      <c r="D430" s="92"/>
      <c r="E430" s="92"/>
      <c r="F430" s="92"/>
      <c r="G430" s="92"/>
      <c r="H430" s="92"/>
      <c r="I430" s="92"/>
      <c r="J430" s="92"/>
      <c r="K430" s="49"/>
    </row>
    <row r="431" spans="1:11" ht="14.25" customHeight="1" x14ac:dyDescent="0.2">
      <c r="A431" s="48"/>
      <c r="B431" s="43" t="s">
        <v>307</v>
      </c>
      <c r="C431" s="34" t="s">
        <v>308</v>
      </c>
      <c r="D431" s="34" t="s">
        <v>309</v>
      </c>
      <c r="E431" s="34" t="s">
        <v>310</v>
      </c>
      <c r="F431" s="34" t="s">
        <v>311</v>
      </c>
      <c r="G431" s="34" t="s">
        <v>312</v>
      </c>
      <c r="H431" s="34" t="s">
        <v>313</v>
      </c>
      <c r="I431" s="34" t="s">
        <v>314</v>
      </c>
      <c r="J431" s="34" t="s">
        <v>315</v>
      </c>
      <c r="K431" s="50" t="s">
        <v>316</v>
      </c>
    </row>
    <row r="432" spans="1:11" ht="14.25" customHeight="1" x14ac:dyDescent="0.2">
      <c r="A432" s="51" t="s">
        <v>351</v>
      </c>
      <c r="B432" s="52">
        <f>'Team Matches'!C557</f>
        <v>0</v>
      </c>
      <c r="C432" s="53">
        <f>'Team Matches Results Tally'!B429</f>
        <v>0</v>
      </c>
      <c r="D432" s="53">
        <f>SUM('Team Matches Results Tally'!D429:E429)</f>
        <v>0</v>
      </c>
      <c r="E432" s="53">
        <f>'Team Matches Results Tally'!C429</f>
        <v>0</v>
      </c>
      <c r="F432" s="52">
        <f>'Team Matches'!I557</f>
        <v>0</v>
      </c>
      <c r="G432" s="53">
        <f>'Team Matches Results Tally'!I429</f>
        <v>0</v>
      </c>
      <c r="H432" s="53">
        <f>SUM('Team Matches Results Tally'!G429:H429)</f>
        <v>0</v>
      </c>
      <c r="I432" s="53">
        <f>'Team Matches Results Tally'!J429</f>
        <v>0</v>
      </c>
      <c r="J432" s="52" t="str">
        <f>IF(AND(B432=1,F432&lt;&gt;1),'Team Matches'!B546,IF(AND(F432=1,B432&lt;&gt;1),'Team Matches'!G546,""))</f>
        <v/>
      </c>
      <c r="K432" s="54" t="str">
        <f>IF(AND(B432=1,F432&lt;&gt;1),'Team Matches'!G546,IF(AND(F432=1,B432&lt;&gt;1),'Team Matches'!B546,""))</f>
        <v/>
      </c>
    </row>
    <row r="433" spans="1:11" ht="14.25" customHeight="1" x14ac:dyDescent="0.2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1:11" ht="14.25" customHeight="1" x14ac:dyDescent="0.2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1:11" ht="14.25" customHeight="1" x14ac:dyDescent="0.25">
      <c r="A435" s="45" t="s">
        <v>252</v>
      </c>
      <c r="B435" s="46"/>
      <c r="C435" s="46"/>
      <c r="D435" s="46"/>
      <c r="E435" s="46"/>
      <c r="F435" s="46"/>
      <c r="G435" s="46"/>
      <c r="H435" s="46"/>
      <c r="I435" s="46"/>
      <c r="J435" s="46"/>
      <c r="K435" s="47"/>
    </row>
    <row r="436" spans="1:11" ht="14.25" customHeight="1" x14ac:dyDescent="0.2">
      <c r="A436" s="48"/>
      <c r="B436" s="95" t="s">
        <v>303</v>
      </c>
      <c r="C436" s="95" t="s">
        <v>304</v>
      </c>
      <c r="D436" s="106" t="s">
        <v>305</v>
      </c>
      <c r="E436" s="107"/>
      <c r="F436" s="107"/>
      <c r="G436" s="107"/>
      <c r="H436" s="107"/>
      <c r="I436" s="95" t="s">
        <v>303</v>
      </c>
      <c r="J436" s="95" t="s">
        <v>304</v>
      </c>
      <c r="K436" s="49"/>
    </row>
    <row r="437" spans="1:11" ht="14.25" customHeight="1" x14ac:dyDescent="0.2">
      <c r="A437" s="48"/>
      <c r="B437" s="44">
        <f>IF((SUM(D437:E437)&gt;SUM(G437:H437)),1,0)</f>
        <v>0</v>
      </c>
      <c r="C437" s="44">
        <f>IF((SUM(D437:E437)&lt;SUM(G437:H437)),1,0)</f>
        <v>0</v>
      </c>
      <c r="D437" s="44">
        <f>IF(ISBLANK('Team Matches'!D566),0,1)</f>
        <v>0</v>
      </c>
      <c r="E437" s="44">
        <f>IF(ISBLANK('Team Matches'!E566),0,1)</f>
        <v>0</v>
      </c>
      <c r="F437" s="44" t="str">
        <f>IF(AND((SUM(D437:E437)=SUM(G437:H437)),(SUM(D437:E437,G437:H437)&lt;&gt;0)),"X","")</f>
        <v/>
      </c>
      <c r="G437" s="44">
        <f>IF(ISBLANK('Team Matches'!G566),0,1)</f>
        <v>0</v>
      </c>
      <c r="H437" s="44">
        <f>IF(ISBLANK('Team Matches'!H566),0,1)</f>
        <v>0</v>
      </c>
      <c r="I437" s="44">
        <f>IF((SUM(G437:H437)&gt;SUM(D437:E437)),1,0)</f>
        <v>0</v>
      </c>
      <c r="J437" s="44">
        <f>IF((SUM(D437:E437)&gt;SUM(G437:H437)),1,0)</f>
        <v>0</v>
      </c>
      <c r="K437" s="49"/>
    </row>
    <row r="438" spans="1:11" ht="14.25" customHeight="1" x14ac:dyDescent="0.2">
      <c r="A438" s="48"/>
      <c r="B438" s="44">
        <f>IF((SUM(D438:E438)&gt;SUM(G438:H438)),1,0)</f>
        <v>0</v>
      </c>
      <c r="C438" s="44">
        <f>IF((SUM(D438:E438)&lt;SUM(G438:H438)),1,0)</f>
        <v>0</v>
      </c>
      <c r="D438" s="44">
        <f>IF(ISBLANK('Team Matches'!D567),0,1)</f>
        <v>0</v>
      </c>
      <c r="E438" s="44">
        <f>IF(ISBLANK('Team Matches'!E567),0,1)</f>
        <v>0</v>
      </c>
      <c r="F438" s="44" t="str">
        <f>IF(AND((SUM(D438:E438)=SUM(G438:H438)),(SUM(D438:E438,G438:H438)&lt;&gt;0)),"X","")</f>
        <v/>
      </c>
      <c r="G438" s="44">
        <f>IF(ISBLANK('Team Matches'!G567),0,1)</f>
        <v>0</v>
      </c>
      <c r="H438" s="44">
        <f>IF(ISBLANK('Team Matches'!H567),0,1)</f>
        <v>0</v>
      </c>
      <c r="I438" s="44">
        <f>IF((SUM(G438:H438)&gt;SUM(D438:E438)),1,0)</f>
        <v>0</v>
      </c>
      <c r="J438" s="44">
        <f>IF((SUM(D438:E438)&gt;SUM(G438:H438)),1,0)</f>
        <v>0</v>
      </c>
      <c r="K438" s="49"/>
    </row>
    <row r="439" spans="1:11" ht="14.25" customHeight="1" x14ac:dyDescent="0.2">
      <c r="A439" s="48"/>
      <c r="B439" s="44">
        <f>IF((SUM(D439:E439)&gt;SUM(G439:H439)),1,0)</f>
        <v>0</v>
      </c>
      <c r="C439" s="44">
        <f>IF((SUM(D439:E439)&lt;SUM(G439:H439)),1,0)</f>
        <v>0</v>
      </c>
      <c r="D439" s="44">
        <f>IF(ISBLANK('Team Matches'!D568),0,1)</f>
        <v>0</v>
      </c>
      <c r="E439" s="44">
        <f>IF(ISBLANK('Team Matches'!E568),0,1)</f>
        <v>0</v>
      </c>
      <c r="F439" s="44" t="str">
        <f>IF(AND((SUM(D439:E439)=SUM(G439:H439)),(SUM(D439:E439,G439:H439)&lt;&gt;0)),"X","")</f>
        <v/>
      </c>
      <c r="G439" s="44">
        <f>IF(ISBLANK('Team Matches'!G568),0,1)</f>
        <v>0</v>
      </c>
      <c r="H439" s="44">
        <f>IF(ISBLANK('Team Matches'!H568),0,1)</f>
        <v>0</v>
      </c>
      <c r="I439" s="44">
        <f>IF((SUM(G439:H439)&gt;SUM(D439:E439)),1,0)</f>
        <v>0</v>
      </c>
      <c r="J439" s="44">
        <f>IF((SUM(D439:E439)&gt;SUM(G439:H439)),1,0)</f>
        <v>0</v>
      </c>
      <c r="K439" s="49"/>
    </row>
    <row r="440" spans="1:11" ht="14.25" customHeight="1" x14ac:dyDescent="0.2">
      <c r="A440" s="48"/>
      <c r="B440" s="44">
        <f>IF((SUM(D440:E440)&gt;SUM(G440:H440)),1,0)</f>
        <v>0</v>
      </c>
      <c r="C440" s="44">
        <f>IF((SUM(D440:E440)&lt;SUM(G440:H440)),1,0)</f>
        <v>0</v>
      </c>
      <c r="D440" s="44">
        <f>IF(ISBLANK('Team Matches'!D569),0,1)</f>
        <v>0</v>
      </c>
      <c r="E440" s="44">
        <f>IF(ISBLANK('Team Matches'!E569),0,1)</f>
        <v>0</v>
      </c>
      <c r="F440" s="44" t="str">
        <f>IF(AND((SUM(D440:E440)=SUM(G440:H440)),(SUM(D440:E440,G440:H440)&lt;&gt;0)),"X","")</f>
        <v/>
      </c>
      <c r="G440" s="44">
        <f>IF(ISBLANK('Team Matches'!G569),0,1)</f>
        <v>0</v>
      </c>
      <c r="H440" s="44">
        <f>IF(ISBLANK('Team Matches'!H569),0,1)</f>
        <v>0</v>
      </c>
      <c r="I440" s="44">
        <f>IF((SUM(G440:H440)&gt;SUM(D440:E440)),1,0)</f>
        <v>0</v>
      </c>
      <c r="J440" s="44">
        <f>IF((SUM(D440:E440)&gt;SUM(G440:H440)),1,0)</f>
        <v>0</v>
      </c>
      <c r="K440" s="49"/>
    </row>
    <row r="441" spans="1:11" ht="14.25" customHeight="1" x14ac:dyDescent="0.2">
      <c r="A441" s="48"/>
      <c r="B441" s="44">
        <f>IF((SUM(D441:E441)&gt;SUM(G441:H441)),1,0)</f>
        <v>0</v>
      </c>
      <c r="C441" s="44">
        <f>IF((SUM(D441:E441)&lt;SUM(G441:H441)),1,0)</f>
        <v>0</v>
      </c>
      <c r="D441" s="44">
        <f>IF(ISBLANK('Team Matches'!D570),0,1)</f>
        <v>0</v>
      </c>
      <c r="E441" s="44">
        <f>IF(ISBLANK('Team Matches'!E570),0,1)</f>
        <v>0</v>
      </c>
      <c r="F441" s="44" t="str">
        <f>IF(AND((SUM(D441:E441)=SUM(G441:H441)),(SUM(D441:E441,G441:H441)&lt;&gt;0)),"X","")</f>
        <v/>
      </c>
      <c r="G441" s="44">
        <f>IF(ISBLANK('Team Matches'!G570),0,1)</f>
        <v>0</v>
      </c>
      <c r="H441" s="44">
        <f>IF(ISBLANK('Team Matches'!H570),0,1)</f>
        <v>0</v>
      </c>
      <c r="I441" s="44">
        <f>IF((SUM(G441:H441)&gt;SUM(D441:E441)),1,0)</f>
        <v>0</v>
      </c>
      <c r="J441" s="44">
        <f>IF((SUM(D441:E441)&gt;SUM(G441:H441)),1,0)</f>
        <v>0</v>
      </c>
      <c r="K441" s="49"/>
    </row>
    <row r="442" spans="1:11" ht="14.25" customHeight="1" x14ac:dyDescent="0.25">
      <c r="A442" s="64" t="s">
        <v>306</v>
      </c>
      <c r="B442" s="44">
        <f>SUM(B437:B441)</f>
        <v>0</v>
      </c>
      <c r="C442" s="44">
        <f>SUM(C437:C441)</f>
        <v>0</v>
      </c>
      <c r="D442" s="44">
        <f>SUM(D437:D441)</f>
        <v>0</v>
      </c>
      <c r="E442" s="44">
        <f>SUM(E437:E441)</f>
        <v>0</v>
      </c>
      <c r="F442" s="92"/>
      <c r="G442" s="44">
        <f>SUM(G437:G441)</f>
        <v>0</v>
      </c>
      <c r="H442" s="44">
        <f>SUM(H437:H441)</f>
        <v>0</v>
      </c>
      <c r="I442" s="44">
        <f>SUM(I437:I441)</f>
        <v>0</v>
      </c>
      <c r="J442" s="44">
        <f>SUM(J437:J441)</f>
        <v>0</v>
      </c>
      <c r="K442" s="49"/>
    </row>
    <row r="443" spans="1:11" ht="14.25" customHeight="1" x14ac:dyDescent="0.2">
      <c r="A443" s="48"/>
      <c r="B443" s="92"/>
      <c r="C443" s="92"/>
      <c r="D443" s="92"/>
      <c r="E443" s="92"/>
      <c r="F443" s="92"/>
      <c r="G443" s="92"/>
      <c r="H443" s="92"/>
      <c r="I443" s="92"/>
      <c r="J443" s="92"/>
      <c r="K443" s="49"/>
    </row>
    <row r="444" spans="1:11" ht="14.25" customHeight="1" x14ac:dyDescent="0.2">
      <c r="A444" s="48"/>
      <c r="B444" s="43" t="s">
        <v>307</v>
      </c>
      <c r="C444" s="34" t="s">
        <v>308</v>
      </c>
      <c r="D444" s="34" t="s">
        <v>309</v>
      </c>
      <c r="E444" s="34" t="s">
        <v>310</v>
      </c>
      <c r="F444" s="34" t="s">
        <v>311</v>
      </c>
      <c r="G444" s="34" t="s">
        <v>312</v>
      </c>
      <c r="H444" s="34" t="s">
        <v>313</v>
      </c>
      <c r="I444" s="34" t="s">
        <v>314</v>
      </c>
      <c r="J444" s="34" t="s">
        <v>315</v>
      </c>
      <c r="K444" s="50" t="s">
        <v>316</v>
      </c>
    </row>
    <row r="445" spans="1:11" ht="14.25" customHeight="1" x14ac:dyDescent="0.2">
      <c r="A445" s="51" t="s">
        <v>352</v>
      </c>
      <c r="B445" s="52">
        <f>'Team Matches'!C574</f>
        <v>0</v>
      </c>
      <c r="C445" s="53">
        <f>'Team Matches Results Tally'!B442</f>
        <v>0</v>
      </c>
      <c r="D445" s="53">
        <f>SUM('Team Matches Results Tally'!D442:E442)</f>
        <v>0</v>
      </c>
      <c r="E445" s="53">
        <f>'Team Matches Results Tally'!C442</f>
        <v>0</v>
      </c>
      <c r="F445" s="52">
        <f>'Team Matches'!I574</f>
        <v>0</v>
      </c>
      <c r="G445" s="53">
        <f>'Team Matches Results Tally'!I442</f>
        <v>0</v>
      </c>
      <c r="H445" s="53">
        <f>SUM('Team Matches Results Tally'!G442:H442)</f>
        <v>0</v>
      </c>
      <c r="I445" s="53">
        <f>'Team Matches Results Tally'!J442</f>
        <v>0</v>
      </c>
      <c r="J445" s="52" t="str">
        <f>IF(AND(B445=1,F445&lt;&gt;1),'Team Matches'!B563,IF(AND(F445=1,B445&lt;&gt;1),'Team Matches'!G563,""))</f>
        <v/>
      </c>
      <c r="K445" s="54" t="str">
        <f>IF(AND(B445=1,F445&lt;&gt;1),'Team Matches'!G563,IF(AND(F445=1,B445&lt;&gt;1),'Team Matches'!B563,""))</f>
        <v/>
      </c>
    </row>
    <row r="446" spans="1:11" ht="14.25" customHeight="1" x14ac:dyDescent="0.2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1:11" ht="14.25" customHeight="1" x14ac:dyDescent="0.2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1:11" ht="14.25" customHeight="1" x14ac:dyDescent="0.25">
      <c r="A448" s="45" t="s">
        <v>255</v>
      </c>
      <c r="B448" s="46"/>
      <c r="C448" s="46"/>
      <c r="D448" s="46"/>
      <c r="E448" s="46"/>
      <c r="F448" s="46"/>
      <c r="G448" s="46"/>
      <c r="H448" s="46"/>
      <c r="I448" s="46"/>
      <c r="J448" s="46"/>
      <c r="K448" s="47"/>
    </row>
    <row r="449" spans="1:11" ht="14.25" customHeight="1" x14ac:dyDescent="0.2">
      <c r="A449" s="48"/>
      <c r="B449" s="95" t="s">
        <v>303</v>
      </c>
      <c r="C449" s="95" t="s">
        <v>304</v>
      </c>
      <c r="D449" s="106" t="s">
        <v>305</v>
      </c>
      <c r="E449" s="107"/>
      <c r="F449" s="107"/>
      <c r="G449" s="107"/>
      <c r="H449" s="107"/>
      <c r="I449" s="95" t="s">
        <v>303</v>
      </c>
      <c r="J449" s="95" t="s">
        <v>304</v>
      </c>
      <c r="K449" s="49"/>
    </row>
    <row r="450" spans="1:11" ht="14.25" customHeight="1" x14ac:dyDescent="0.2">
      <c r="A450" s="48"/>
      <c r="B450" s="44">
        <f>IF((SUM(D450:E450)&gt;SUM(G450:H450)),1,0)</f>
        <v>0</v>
      </c>
      <c r="C450" s="44">
        <f>IF((SUM(D450:E450)&lt;SUM(G450:H450)),1,0)</f>
        <v>0</v>
      </c>
      <c r="D450" s="44">
        <f>IF(ISBLANK('Team Matches'!D583),0,1)</f>
        <v>0</v>
      </c>
      <c r="E450" s="44">
        <f>IF(ISBLANK('Team Matches'!E583),0,1)</f>
        <v>0</v>
      </c>
      <c r="F450" s="44" t="str">
        <f>IF(AND((SUM(D450:E450)=SUM(G450:H450)),(SUM(D450:E450,G450:H450)&lt;&gt;0)),"X","")</f>
        <v/>
      </c>
      <c r="G450" s="44">
        <f>IF(ISBLANK('Team Matches'!G583),0,1)</f>
        <v>0</v>
      </c>
      <c r="H450" s="44">
        <f>IF(ISBLANK('Team Matches'!H583),0,1)</f>
        <v>0</v>
      </c>
      <c r="I450" s="44">
        <f>IF((SUM(G450:H450)&gt;SUM(D450:E450)),1,0)</f>
        <v>0</v>
      </c>
      <c r="J450" s="44">
        <f>IF((SUM(D450:E450)&gt;SUM(G450:H450)),1,0)</f>
        <v>0</v>
      </c>
      <c r="K450" s="49"/>
    </row>
    <row r="451" spans="1:11" ht="14.25" customHeight="1" x14ac:dyDescent="0.2">
      <c r="A451" s="48"/>
      <c r="B451" s="44">
        <f>IF((SUM(D451:E451)&gt;SUM(G451:H451)),1,0)</f>
        <v>0</v>
      </c>
      <c r="C451" s="44">
        <f>IF((SUM(D451:E451)&lt;SUM(G451:H451)),1,0)</f>
        <v>0</v>
      </c>
      <c r="D451" s="44">
        <f>IF(ISBLANK('Team Matches'!D584),0,1)</f>
        <v>0</v>
      </c>
      <c r="E451" s="44">
        <f>IF(ISBLANK('Team Matches'!E584),0,1)</f>
        <v>0</v>
      </c>
      <c r="F451" s="44" t="str">
        <f>IF(AND((SUM(D451:E451)=SUM(G451:H451)),(SUM(D451:E451,G451:H451)&lt;&gt;0)),"X","")</f>
        <v/>
      </c>
      <c r="G451" s="44">
        <f>IF(ISBLANK('Team Matches'!G584),0,1)</f>
        <v>0</v>
      </c>
      <c r="H451" s="44">
        <f>IF(ISBLANK('Team Matches'!H584),0,1)</f>
        <v>0</v>
      </c>
      <c r="I451" s="44">
        <f>IF((SUM(G451:H451)&gt;SUM(D451:E451)),1,0)</f>
        <v>0</v>
      </c>
      <c r="J451" s="44">
        <f>IF((SUM(D451:E451)&gt;SUM(G451:H451)),1,0)</f>
        <v>0</v>
      </c>
      <c r="K451" s="49"/>
    </row>
    <row r="452" spans="1:11" ht="14.25" customHeight="1" x14ac:dyDescent="0.2">
      <c r="A452" s="48"/>
      <c r="B452" s="44">
        <f>IF((SUM(D452:E452)&gt;SUM(G452:H452)),1,0)</f>
        <v>0</v>
      </c>
      <c r="C452" s="44">
        <f>IF((SUM(D452:E452)&lt;SUM(G452:H452)),1,0)</f>
        <v>0</v>
      </c>
      <c r="D452" s="44">
        <f>IF(ISBLANK('Team Matches'!D585),0,1)</f>
        <v>0</v>
      </c>
      <c r="E452" s="44">
        <f>IF(ISBLANK('Team Matches'!E585),0,1)</f>
        <v>0</v>
      </c>
      <c r="F452" s="44" t="str">
        <f>IF(AND((SUM(D452:E452)=SUM(G452:H452)),(SUM(D452:E452,G452:H452)&lt;&gt;0)),"X","")</f>
        <v/>
      </c>
      <c r="G452" s="44">
        <f>IF(ISBLANK('Team Matches'!G585),0,1)</f>
        <v>0</v>
      </c>
      <c r="H452" s="44">
        <f>IF(ISBLANK('Team Matches'!H585),0,1)</f>
        <v>0</v>
      </c>
      <c r="I452" s="44">
        <f>IF((SUM(G452:H452)&gt;SUM(D452:E452)),1,0)</f>
        <v>0</v>
      </c>
      <c r="J452" s="44">
        <f>IF((SUM(D452:E452)&gt;SUM(G452:H452)),1,0)</f>
        <v>0</v>
      </c>
      <c r="K452" s="49"/>
    </row>
    <row r="453" spans="1:11" ht="14.25" customHeight="1" x14ac:dyDescent="0.2">
      <c r="A453" s="48"/>
      <c r="B453" s="44">
        <f>IF((SUM(D453:E453)&gt;SUM(G453:H453)),1,0)</f>
        <v>0</v>
      </c>
      <c r="C453" s="44">
        <f>IF((SUM(D453:E453)&lt;SUM(G453:H453)),1,0)</f>
        <v>0</v>
      </c>
      <c r="D453" s="44">
        <f>IF(ISBLANK('Team Matches'!D586),0,1)</f>
        <v>0</v>
      </c>
      <c r="E453" s="44">
        <f>IF(ISBLANK('Team Matches'!E586),0,1)</f>
        <v>0</v>
      </c>
      <c r="F453" s="44" t="str">
        <f>IF(AND((SUM(D453:E453)=SUM(G453:H453)),(SUM(D453:E453,G453:H453)&lt;&gt;0)),"X","")</f>
        <v/>
      </c>
      <c r="G453" s="44">
        <f>IF(ISBLANK('Team Matches'!G586),0,1)</f>
        <v>0</v>
      </c>
      <c r="H453" s="44">
        <f>IF(ISBLANK('Team Matches'!H586),0,1)</f>
        <v>0</v>
      </c>
      <c r="I453" s="44">
        <f>IF((SUM(G453:H453)&gt;SUM(D453:E453)),1,0)</f>
        <v>0</v>
      </c>
      <c r="J453" s="44">
        <f>IF((SUM(D453:E453)&gt;SUM(G453:H453)),1,0)</f>
        <v>0</v>
      </c>
      <c r="K453" s="49"/>
    </row>
    <row r="454" spans="1:11" ht="14.25" customHeight="1" x14ac:dyDescent="0.2">
      <c r="A454" s="48"/>
      <c r="B454" s="44">
        <f>IF((SUM(D454:E454)&gt;SUM(G454:H454)),1,0)</f>
        <v>0</v>
      </c>
      <c r="C454" s="44">
        <f>IF((SUM(D454:E454)&lt;SUM(G454:H454)),1,0)</f>
        <v>0</v>
      </c>
      <c r="D454" s="44">
        <f>IF(ISBLANK('Team Matches'!D587),0,1)</f>
        <v>0</v>
      </c>
      <c r="E454" s="44">
        <f>IF(ISBLANK('Team Matches'!E587),0,1)</f>
        <v>0</v>
      </c>
      <c r="F454" s="44" t="str">
        <f>IF(AND((SUM(D454:E454)=SUM(G454:H454)),(SUM(D454:E454,G454:H454)&lt;&gt;0)),"X","")</f>
        <v/>
      </c>
      <c r="G454" s="44">
        <f>IF(ISBLANK('Team Matches'!G587),0,1)</f>
        <v>0</v>
      </c>
      <c r="H454" s="44">
        <f>IF(ISBLANK('Team Matches'!H587),0,1)</f>
        <v>0</v>
      </c>
      <c r="I454" s="44">
        <f>IF((SUM(G454:H454)&gt;SUM(D454:E454)),1,0)</f>
        <v>0</v>
      </c>
      <c r="J454" s="44">
        <f>IF((SUM(D454:E454)&gt;SUM(G454:H454)),1,0)</f>
        <v>0</v>
      </c>
      <c r="K454" s="49"/>
    </row>
    <row r="455" spans="1:11" ht="14.25" customHeight="1" x14ac:dyDescent="0.25">
      <c r="A455" s="64" t="s">
        <v>306</v>
      </c>
      <c r="B455" s="44">
        <f>SUM(B450:B454)</f>
        <v>0</v>
      </c>
      <c r="C455" s="44">
        <f>SUM(C450:C454)</f>
        <v>0</v>
      </c>
      <c r="D455" s="44">
        <f>SUM(D450:D454)</f>
        <v>0</v>
      </c>
      <c r="E455" s="44">
        <f>SUM(E450:E454)</f>
        <v>0</v>
      </c>
      <c r="F455" s="92"/>
      <c r="G455" s="44">
        <f>SUM(G450:G454)</f>
        <v>0</v>
      </c>
      <c r="H455" s="44">
        <f>SUM(H450:H454)</f>
        <v>0</v>
      </c>
      <c r="I455" s="44">
        <f>SUM(I450:I454)</f>
        <v>0</v>
      </c>
      <c r="J455" s="44">
        <f>SUM(J450:J454)</f>
        <v>0</v>
      </c>
      <c r="K455" s="49"/>
    </row>
    <row r="456" spans="1:11" ht="14.25" customHeight="1" x14ac:dyDescent="0.2">
      <c r="A456" s="48"/>
      <c r="B456" s="92"/>
      <c r="C456" s="92"/>
      <c r="D456" s="92"/>
      <c r="E456" s="92"/>
      <c r="F456" s="92"/>
      <c r="G456" s="92"/>
      <c r="H456" s="92"/>
      <c r="I456" s="92"/>
      <c r="J456" s="92"/>
      <c r="K456" s="49"/>
    </row>
    <row r="457" spans="1:11" ht="14.25" customHeight="1" x14ac:dyDescent="0.2">
      <c r="A457" s="48"/>
      <c r="B457" s="43" t="s">
        <v>307</v>
      </c>
      <c r="C457" s="34" t="s">
        <v>308</v>
      </c>
      <c r="D457" s="34" t="s">
        <v>309</v>
      </c>
      <c r="E457" s="34" t="s">
        <v>310</v>
      </c>
      <c r="F457" s="34" t="s">
        <v>311</v>
      </c>
      <c r="G457" s="34" t="s">
        <v>312</v>
      </c>
      <c r="H457" s="34" t="s">
        <v>313</v>
      </c>
      <c r="I457" s="34" t="s">
        <v>314</v>
      </c>
      <c r="J457" s="34" t="s">
        <v>315</v>
      </c>
      <c r="K457" s="50" t="s">
        <v>316</v>
      </c>
    </row>
    <row r="458" spans="1:11" ht="14.25" customHeight="1" x14ac:dyDescent="0.2">
      <c r="A458" s="51" t="s">
        <v>353</v>
      </c>
      <c r="B458" s="52">
        <f>'Team Matches'!C591</f>
        <v>0</v>
      </c>
      <c r="C458" s="53">
        <f>'Team Matches Results Tally'!B455</f>
        <v>0</v>
      </c>
      <c r="D458" s="53">
        <f>SUM('Team Matches Results Tally'!D455:E455)</f>
        <v>0</v>
      </c>
      <c r="E458" s="53">
        <f>'Team Matches Results Tally'!C455</f>
        <v>0</v>
      </c>
      <c r="F458" s="52">
        <f>'Team Matches'!I591</f>
        <v>0</v>
      </c>
      <c r="G458" s="53">
        <f>'Team Matches Results Tally'!I455</f>
        <v>0</v>
      </c>
      <c r="H458" s="53">
        <f>SUM('Team Matches Results Tally'!G455:H455)</f>
        <v>0</v>
      </c>
      <c r="I458" s="53">
        <f>'Team Matches Results Tally'!J455</f>
        <v>0</v>
      </c>
      <c r="J458" s="52" t="str">
        <f>IF(AND(B458=1,F458&lt;&gt;1),'Team Matches'!B580,IF(AND(F458=1,B458&lt;&gt;1),'Team Matches'!G580,""))</f>
        <v/>
      </c>
      <c r="K458" s="54" t="str">
        <f>IF(AND(B458=1,F458&lt;&gt;1),'Team Matches'!G580,IF(AND(F458=1,B458&lt;&gt;1),'Team Matches'!B580,""))</f>
        <v/>
      </c>
    </row>
    <row r="459" spans="1:11" ht="14.25" customHeight="1" x14ac:dyDescent="0.2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1:11" ht="14.25" customHeight="1" x14ac:dyDescent="0.2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</row>
    <row r="461" spans="1:11" ht="14.25" customHeight="1" x14ac:dyDescent="0.25">
      <c r="A461" s="45" t="s">
        <v>258</v>
      </c>
      <c r="B461" s="46"/>
      <c r="C461" s="46"/>
      <c r="D461" s="46"/>
      <c r="E461" s="46"/>
      <c r="F461" s="46"/>
      <c r="G461" s="46"/>
      <c r="H461" s="46"/>
      <c r="I461" s="46"/>
      <c r="J461" s="46"/>
      <c r="K461" s="47"/>
    </row>
    <row r="462" spans="1:11" ht="14.25" customHeight="1" x14ac:dyDescent="0.2">
      <c r="A462" s="48"/>
      <c r="B462" s="95" t="s">
        <v>303</v>
      </c>
      <c r="C462" s="95" t="s">
        <v>304</v>
      </c>
      <c r="D462" s="106" t="s">
        <v>305</v>
      </c>
      <c r="E462" s="107"/>
      <c r="F462" s="107"/>
      <c r="G462" s="107"/>
      <c r="H462" s="107"/>
      <c r="I462" s="95" t="s">
        <v>303</v>
      </c>
      <c r="J462" s="95" t="s">
        <v>304</v>
      </c>
      <c r="K462" s="49"/>
    </row>
    <row r="463" spans="1:11" ht="14.25" customHeight="1" x14ac:dyDescent="0.2">
      <c r="A463" s="48"/>
      <c r="B463" s="44">
        <f>IF((SUM(D463:E463)&gt;SUM(G463:H463)),1,0)</f>
        <v>0</v>
      </c>
      <c r="C463" s="44">
        <f>IF((SUM(D463:E463)&lt;SUM(G463:H463)),1,0)</f>
        <v>0</v>
      </c>
      <c r="D463" s="44">
        <f>IF(ISBLANK('Team Matches'!D600),0,1)</f>
        <v>0</v>
      </c>
      <c r="E463" s="44">
        <f>IF(ISBLANK('Team Matches'!E600),0,1)</f>
        <v>0</v>
      </c>
      <c r="F463" s="44" t="str">
        <f>IF(AND((SUM(D463:E463)=SUM(G463:H463)),(SUM(D463:E463,G463:H463)&lt;&gt;0)),"X","")</f>
        <v/>
      </c>
      <c r="G463" s="44">
        <f>IF(ISBLANK('Team Matches'!G600),0,1)</f>
        <v>0</v>
      </c>
      <c r="H463" s="44">
        <f>IF(ISBLANK('Team Matches'!H600),0,1)</f>
        <v>0</v>
      </c>
      <c r="I463" s="44">
        <f>IF((SUM(G463:H463)&gt;SUM(D463:E463)),1,0)</f>
        <v>0</v>
      </c>
      <c r="J463" s="44">
        <f>IF((SUM(D463:E463)&gt;SUM(G463:H463)),1,0)</f>
        <v>0</v>
      </c>
      <c r="K463" s="49"/>
    </row>
    <row r="464" spans="1:11" ht="14.25" customHeight="1" x14ac:dyDescent="0.2">
      <c r="A464" s="48"/>
      <c r="B464" s="44">
        <f>IF((SUM(D464:E464)&gt;SUM(G464:H464)),1,0)</f>
        <v>0</v>
      </c>
      <c r="C464" s="44">
        <f>IF((SUM(D464:E464)&lt;SUM(G464:H464)),1,0)</f>
        <v>0</v>
      </c>
      <c r="D464" s="44">
        <f>IF(ISBLANK('Team Matches'!D601),0,1)</f>
        <v>0</v>
      </c>
      <c r="E464" s="44">
        <f>IF(ISBLANK('Team Matches'!E601),0,1)</f>
        <v>0</v>
      </c>
      <c r="F464" s="44" t="str">
        <f>IF(AND((SUM(D464:E464)=SUM(G464:H464)),(SUM(D464:E464,G464:H464)&lt;&gt;0)),"X","")</f>
        <v/>
      </c>
      <c r="G464" s="44">
        <f>IF(ISBLANK('Team Matches'!G601),0,1)</f>
        <v>0</v>
      </c>
      <c r="H464" s="44">
        <f>IF(ISBLANK('Team Matches'!H601),0,1)</f>
        <v>0</v>
      </c>
      <c r="I464" s="44">
        <f>IF((SUM(G464:H464)&gt;SUM(D464:E464)),1,0)</f>
        <v>0</v>
      </c>
      <c r="J464" s="44">
        <f>IF((SUM(D464:E464)&gt;SUM(G464:H464)),1,0)</f>
        <v>0</v>
      </c>
      <c r="K464" s="49"/>
    </row>
    <row r="465" spans="1:11" ht="14.25" customHeight="1" x14ac:dyDescent="0.2">
      <c r="A465" s="48"/>
      <c r="B465" s="44">
        <f>IF((SUM(D465:E465)&gt;SUM(G465:H465)),1,0)</f>
        <v>0</v>
      </c>
      <c r="C465" s="44">
        <f>IF((SUM(D465:E465)&lt;SUM(G465:H465)),1,0)</f>
        <v>0</v>
      </c>
      <c r="D465" s="44">
        <f>IF(ISBLANK('Team Matches'!D602),0,1)</f>
        <v>0</v>
      </c>
      <c r="E465" s="44">
        <f>IF(ISBLANK('Team Matches'!E602),0,1)</f>
        <v>0</v>
      </c>
      <c r="F465" s="44" t="str">
        <f>IF(AND((SUM(D465:E465)=SUM(G465:H465)),(SUM(D465:E465,G465:H465)&lt;&gt;0)),"X","")</f>
        <v/>
      </c>
      <c r="G465" s="44">
        <f>IF(ISBLANK('Team Matches'!G602),0,1)</f>
        <v>0</v>
      </c>
      <c r="H465" s="44">
        <f>IF(ISBLANK('Team Matches'!H602),0,1)</f>
        <v>0</v>
      </c>
      <c r="I465" s="44">
        <f>IF((SUM(G465:H465)&gt;SUM(D465:E465)),1,0)</f>
        <v>0</v>
      </c>
      <c r="J465" s="44">
        <f>IF((SUM(D465:E465)&gt;SUM(G465:H465)),1,0)</f>
        <v>0</v>
      </c>
      <c r="K465" s="49"/>
    </row>
    <row r="466" spans="1:11" ht="14.25" customHeight="1" x14ac:dyDescent="0.2">
      <c r="A466" s="48"/>
      <c r="B466" s="44">
        <f>IF((SUM(D466:E466)&gt;SUM(G466:H466)),1,0)</f>
        <v>0</v>
      </c>
      <c r="C466" s="44">
        <f>IF((SUM(D466:E466)&lt;SUM(G466:H466)),1,0)</f>
        <v>0</v>
      </c>
      <c r="D466" s="44">
        <f>IF(ISBLANK('Team Matches'!D603),0,1)</f>
        <v>0</v>
      </c>
      <c r="E466" s="44">
        <f>IF(ISBLANK('Team Matches'!E603),0,1)</f>
        <v>0</v>
      </c>
      <c r="F466" s="44" t="str">
        <f>IF(AND((SUM(D466:E466)=SUM(G466:H466)),(SUM(D466:E466,G466:H466)&lt;&gt;0)),"X","")</f>
        <v/>
      </c>
      <c r="G466" s="44">
        <f>IF(ISBLANK('Team Matches'!G603),0,1)</f>
        <v>0</v>
      </c>
      <c r="H466" s="44">
        <f>IF(ISBLANK('Team Matches'!H603),0,1)</f>
        <v>0</v>
      </c>
      <c r="I466" s="44">
        <f>IF((SUM(G466:H466)&gt;SUM(D466:E466)),1,0)</f>
        <v>0</v>
      </c>
      <c r="J466" s="44">
        <f>IF((SUM(D466:E466)&gt;SUM(G466:H466)),1,0)</f>
        <v>0</v>
      </c>
      <c r="K466" s="49"/>
    </row>
    <row r="467" spans="1:11" ht="14.25" customHeight="1" x14ac:dyDescent="0.2">
      <c r="A467" s="48"/>
      <c r="B467" s="44">
        <f>IF((SUM(D467:E467)&gt;SUM(G467:H467)),1,0)</f>
        <v>0</v>
      </c>
      <c r="C467" s="44">
        <f>IF((SUM(D467:E467)&lt;SUM(G467:H467)),1,0)</f>
        <v>0</v>
      </c>
      <c r="D467" s="44">
        <f>IF(ISBLANK('Team Matches'!D604),0,1)</f>
        <v>0</v>
      </c>
      <c r="E467" s="44">
        <f>IF(ISBLANK('Team Matches'!E604),0,1)</f>
        <v>0</v>
      </c>
      <c r="F467" s="44" t="str">
        <f>IF(AND((SUM(D467:E467)=SUM(G467:H467)),(SUM(D467:E467,G467:H467)&lt;&gt;0)),"X","")</f>
        <v/>
      </c>
      <c r="G467" s="44">
        <f>IF(ISBLANK('Team Matches'!G604),0,1)</f>
        <v>0</v>
      </c>
      <c r="H467" s="44">
        <f>IF(ISBLANK('Team Matches'!H604),0,1)</f>
        <v>0</v>
      </c>
      <c r="I467" s="44">
        <f>IF((SUM(G467:H467)&gt;SUM(D467:E467)),1,0)</f>
        <v>0</v>
      </c>
      <c r="J467" s="44">
        <f>IF((SUM(D467:E467)&gt;SUM(G467:H467)),1,0)</f>
        <v>0</v>
      </c>
      <c r="K467" s="49"/>
    </row>
    <row r="468" spans="1:11" ht="14.25" customHeight="1" x14ac:dyDescent="0.25">
      <c r="A468" s="64" t="s">
        <v>306</v>
      </c>
      <c r="B468" s="44">
        <f>SUM(B463:B467)</f>
        <v>0</v>
      </c>
      <c r="C468" s="44">
        <f>SUM(C463:C467)</f>
        <v>0</v>
      </c>
      <c r="D468" s="44">
        <f>SUM(D463:D467)</f>
        <v>0</v>
      </c>
      <c r="E468" s="44">
        <f>SUM(E463:E467)</f>
        <v>0</v>
      </c>
      <c r="F468" s="92"/>
      <c r="G468" s="44">
        <f>SUM(G463:G467)</f>
        <v>0</v>
      </c>
      <c r="H468" s="44">
        <f>SUM(H463:H467)</f>
        <v>0</v>
      </c>
      <c r="I468" s="44">
        <f>SUM(I463:I467)</f>
        <v>0</v>
      </c>
      <c r="J468" s="44">
        <f>SUM(J463:J467)</f>
        <v>0</v>
      </c>
      <c r="K468" s="49"/>
    </row>
    <row r="469" spans="1:11" ht="14.25" customHeight="1" x14ac:dyDescent="0.2">
      <c r="A469" s="48"/>
      <c r="B469" s="92"/>
      <c r="C469" s="92"/>
      <c r="D469" s="92"/>
      <c r="E469" s="92"/>
      <c r="F469" s="92"/>
      <c r="G469" s="92"/>
      <c r="H469" s="92"/>
      <c r="I469" s="92"/>
      <c r="J469" s="92"/>
      <c r="K469" s="49"/>
    </row>
    <row r="470" spans="1:11" ht="14.25" customHeight="1" x14ac:dyDescent="0.2">
      <c r="A470" s="48"/>
      <c r="B470" s="43" t="s">
        <v>307</v>
      </c>
      <c r="C470" s="34" t="s">
        <v>308</v>
      </c>
      <c r="D470" s="34" t="s">
        <v>309</v>
      </c>
      <c r="E470" s="34" t="s">
        <v>310</v>
      </c>
      <c r="F470" s="34" t="s">
        <v>311</v>
      </c>
      <c r="G470" s="34" t="s">
        <v>312</v>
      </c>
      <c r="H470" s="34" t="s">
        <v>313</v>
      </c>
      <c r="I470" s="34" t="s">
        <v>314</v>
      </c>
      <c r="J470" s="34" t="s">
        <v>315</v>
      </c>
      <c r="K470" s="50" t="s">
        <v>316</v>
      </c>
    </row>
    <row r="471" spans="1:11" ht="14.25" customHeight="1" x14ac:dyDescent="0.2">
      <c r="A471" s="51" t="s">
        <v>354</v>
      </c>
      <c r="B471" s="52">
        <f>'Team Matches'!C608</f>
        <v>0</v>
      </c>
      <c r="C471" s="53">
        <f>'Team Matches Results Tally'!B468</f>
        <v>0</v>
      </c>
      <c r="D471" s="53">
        <f>SUM('Team Matches Results Tally'!D468:E468)</f>
        <v>0</v>
      </c>
      <c r="E471" s="53">
        <f>'Team Matches Results Tally'!C468</f>
        <v>0</v>
      </c>
      <c r="F471" s="52">
        <f>'Team Matches'!I608</f>
        <v>0</v>
      </c>
      <c r="G471" s="53">
        <f>'Team Matches Results Tally'!I468</f>
        <v>0</v>
      </c>
      <c r="H471" s="53">
        <f>SUM('Team Matches Results Tally'!G468:H468)</f>
        <v>0</v>
      </c>
      <c r="I471" s="53">
        <f>'Team Matches Results Tally'!J468</f>
        <v>0</v>
      </c>
      <c r="J471" s="52" t="str">
        <f>IF(AND(B471=1,F471&lt;&gt;1),'Team Matches'!B597,IF(AND(F471=1,B471&lt;&gt;1),'Team Matches'!G597,""))</f>
        <v/>
      </c>
      <c r="K471" s="54" t="str">
        <f>IF(AND(B471=1,F471&lt;&gt;1),'Team Matches'!G597,IF(AND(F471=1,B471&lt;&gt;1),'Team Matches'!B597,""))</f>
        <v/>
      </c>
    </row>
    <row r="472" spans="1:11" ht="14.25" customHeight="1" x14ac:dyDescent="0.2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</row>
    <row r="473" spans="1:11" ht="14.25" customHeight="1" x14ac:dyDescent="0.2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</row>
    <row r="474" spans="1:11" ht="14.25" customHeight="1" x14ac:dyDescent="0.25">
      <c r="A474" s="45" t="s">
        <v>261</v>
      </c>
      <c r="B474" s="46"/>
      <c r="C474" s="46"/>
      <c r="D474" s="46"/>
      <c r="E474" s="46"/>
      <c r="F474" s="46"/>
      <c r="G474" s="46"/>
      <c r="H474" s="46"/>
      <c r="I474" s="46"/>
      <c r="J474" s="46"/>
      <c r="K474" s="47"/>
    </row>
    <row r="475" spans="1:11" ht="14.25" customHeight="1" x14ac:dyDescent="0.2">
      <c r="A475" s="48"/>
      <c r="B475" s="95" t="s">
        <v>303</v>
      </c>
      <c r="C475" s="95" t="s">
        <v>304</v>
      </c>
      <c r="D475" s="106" t="s">
        <v>305</v>
      </c>
      <c r="E475" s="107"/>
      <c r="F475" s="107"/>
      <c r="G475" s="107"/>
      <c r="H475" s="107"/>
      <c r="I475" s="95" t="s">
        <v>303</v>
      </c>
      <c r="J475" s="95" t="s">
        <v>304</v>
      </c>
      <c r="K475" s="49"/>
    </row>
    <row r="476" spans="1:11" ht="14.25" customHeight="1" x14ac:dyDescent="0.2">
      <c r="A476" s="48"/>
      <c r="B476" s="44">
        <f>IF((SUM(D476:E476)&gt;SUM(G476:H476)),1,0)</f>
        <v>0</v>
      </c>
      <c r="C476" s="44">
        <f>IF((SUM(D476:E476)&lt;SUM(G476:H476)),1,0)</f>
        <v>0</v>
      </c>
      <c r="D476" s="44">
        <f>IF(ISBLANK('Team Matches'!D617),0,1)</f>
        <v>0</v>
      </c>
      <c r="E476" s="44">
        <f>IF(ISBLANK('Team Matches'!E617),0,1)</f>
        <v>0</v>
      </c>
      <c r="F476" s="44" t="str">
        <f>IF(AND((SUM(D476:E476)=SUM(G476:H476)),(SUM(D476:E476,G476:H476)&lt;&gt;0)),"X","")</f>
        <v/>
      </c>
      <c r="G476" s="44">
        <f>IF(ISBLANK('Team Matches'!G617),0,1)</f>
        <v>0</v>
      </c>
      <c r="H476" s="44">
        <f>IF(ISBLANK('Team Matches'!H617),0,1)</f>
        <v>0</v>
      </c>
      <c r="I476" s="44">
        <f>IF((SUM(G476:H476)&gt;SUM(D476:E476)),1,0)</f>
        <v>0</v>
      </c>
      <c r="J476" s="44">
        <f>IF((SUM(D476:E476)&gt;SUM(G476:H476)),1,0)</f>
        <v>0</v>
      </c>
      <c r="K476" s="49"/>
    </row>
    <row r="477" spans="1:11" ht="14.25" customHeight="1" x14ac:dyDescent="0.2">
      <c r="A477" s="48"/>
      <c r="B477" s="44">
        <f>IF((SUM(D477:E477)&gt;SUM(G477:H477)),1,0)</f>
        <v>0</v>
      </c>
      <c r="C477" s="44">
        <f>IF((SUM(D477:E477)&lt;SUM(G477:H477)),1,0)</f>
        <v>0</v>
      </c>
      <c r="D477" s="44">
        <f>IF(ISBLANK('Team Matches'!D618),0,1)</f>
        <v>0</v>
      </c>
      <c r="E477" s="44">
        <f>IF(ISBLANK('Team Matches'!E618),0,1)</f>
        <v>0</v>
      </c>
      <c r="F477" s="44" t="str">
        <f>IF(AND((SUM(D477:E477)=SUM(G477:H477)),(SUM(D477:E477,G477:H477)&lt;&gt;0)),"X","")</f>
        <v/>
      </c>
      <c r="G477" s="44">
        <f>IF(ISBLANK('Team Matches'!G618),0,1)</f>
        <v>0</v>
      </c>
      <c r="H477" s="44">
        <f>IF(ISBLANK('Team Matches'!H618),0,1)</f>
        <v>0</v>
      </c>
      <c r="I477" s="44">
        <f>IF((SUM(G477:H477)&gt;SUM(D477:E477)),1,0)</f>
        <v>0</v>
      </c>
      <c r="J477" s="44">
        <f>IF((SUM(D477:E477)&gt;SUM(G477:H477)),1,0)</f>
        <v>0</v>
      </c>
      <c r="K477" s="49"/>
    </row>
    <row r="478" spans="1:11" ht="14.25" customHeight="1" x14ac:dyDescent="0.2">
      <c r="A478" s="48"/>
      <c r="B478" s="44">
        <f>IF((SUM(D478:E478)&gt;SUM(G478:H478)),1,0)</f>
        <v>0</v>
      </c>
      <c r="C478" s="44">
        <f>IF((SUM(D478:E478)&lt;SUM(G478:H478)),1,0)</f>
        <v>0</v>
      </c>
      <c r="D478" s="44">
        <f>IF(ISBLANK('Team Matches'!D619),0,1)</f>
        <v>0</v>
      </c>
      <c r="E478" s="44">
        <f>IF(ISBLANK('Team Matches'!E619),0,1)</f>
        <v>0</v>
      </c>
      <c r="F478" s="44" t="str">
        <f>IF(AND((SUM(D478:E478)=SUM(G478:H478)),(SUM(D478:E478,G478:H478)&lt;&gt;0)),"X","")</f>
        <v/>
      </c>
      <c r="G478" s="44">
        <f>IF(ISBLANK('Team Matches'!G619),0,1)</f>
        <v>0</v>
      </c>
      <c r="H478" s="44">
        <f>IF(ISBLANK('Team Matches'!H619),0,1)</f>
        <v>0</v>
      </c>
      <c r="I478" s="44">
        <f>IF((SUM(G478:H478)&gt;SUM(D478:E478)),1,0)</f>
        <v>0</v>
      </c>
      <c r="J478" s="44">
        <f>IF((SUM(D478:E478)&gt;SUM(G478:H478)),1,0)</f>
        <v>0</v>
      </c>
      <c r="K478" s="49"/>
    </row>
    <row r="479" spans="1:11" ht="14.25" customHeight="1" x14ac:dyDescent="0.2">
      <c r="A479" s="48"/>
      <c r="B479" s="44">
        <f>IF((SUM(D479:E479)&gt;SUM(G479:H479)),1,0)</f>
        <v>0</v>
      </c>
      <c r="C479" s="44">
        <f>IF((SUM(D479:E479)&lt;SUM(G479:H479)),1,0)</f>
        <v>0</v>
      </c>
      <c r="D479" s="44">
        <f>IF(ISBLANK('Team Matches'!D620),0,1)</f>
        <v>0</v>
      </c>
      <c r="E479" s="44">
        <f>IF(ISBLANK('Team Matches'!E620),0,1)</f>
        <v>0</v>
      </c>
      <c r="F479" s="44" t="str">
        <f>IF(AND((SUM(D479:E479)=SUM(G479:H479)),(SUM(D479:E479,G479:H479)&lt;&gt;0)),"X","")</f>
        <v/>
      </c>
      <c r="G479" s="44">
        <f>IF(ISBLANK('Team Matches'!G620),0,1)</f>
        <v>0</v>
      </c>
      <c r="H479" s="44">
        <f>IF(ISBLANK('Team Matches'!H620),0,1)</f>
        <v>0</v>
      </c>
      <c r="I479" s="44">
        <f>IF((SUM(G479:H479)&gt;SUM(D479:E479)),1,0)</f>
        <v>0</v>
      </c>
      <c r="J479" s="44">
        <f>IF((SUM(D479:E479)&gt;SUM(G479:H479)),1,0)</f>
        <v>0</v>
      </c>
      <c r="K479" s="49"/>
    </row>
    <row r="480" spans="1:11" ht="14.25" customHeight="1" x14ac:dyDescent="0.2">
      <c r="A480" s="48"/>
      <c r="B480" s="44">
        <f>IF((SUM(D480:E480)&gt;SUM(G480:H480)),1,0)</f>
        <v>0</v>
      </c>
      <c r="C480" s="44">
        <f>IF((SUM(D480:E480)&lt;SUM(G480:H480)),1,0)</f>
        <v>0</v>
      </c>
      <c r="D480" s="44">
        <f>IF(ISBLANK('Team Matches'!D621),0,1)</f>
        <v>0</v>
      </c>
      <c r="E480" s="44">
        <f>IF(ISBLANK('Team Matches'!E621),0,1)</f>
        <v>0</v>
      </c>
      <c r="F480" s="44" t="str">
        <f>IF(AND((SUM(D480:E480)=SUM(G480:H480)),(SUM(D480:E480,G480:H480)&lt;&gt;0)),"X","")</f>
        <v/>
      </c>
      <c r="G480" s="44">
        <f>IF(ISBLANK('Team Matches'!G621),0,1)</f>
        <v>0</v>
      </c>
      <c r="H480" s="44">
        <f>IF(ISBLANK('Team Matches'!H621),0,1)</f>
        <v>0</v>
      </c>
      <c r="I480" s="44">
        <f>IF((SUM(G480:H480)&gt;SUM(D480:E480)),1,0)</f>
        <v>0</v>
      </c>
      <c r="J480" s="44">
        <f>IF((SUM(D480:E480)&gt;SUM(G480:H480)),1,0)</f>
        <v>0</v>
      </c>
      <c r="K480" s="49"/>
    </row>
    <row r="481" spans="1:11" ht="14.25" customHeight="1" x14ac:dyDescent="0.25">
      <c r="A481" s="64" t="s">
        <v>306</v>
      </c>
      <c r="B481" s="44">
        <f>SUM(B476:B480)</f>
        <v>0</v>
      </c>
      <c r="C481" s="44">
        <f>SUM(C476:C480)</f>
        <v>0</v>
      </c>
      <c r="D481" s="44">
        <f>SUM(D476:D480)</f>
        <v>0</v>
      </c>
      <c r="E481" s="44">
        <f>SUM(E476:E480)</f>
        <v>0</v>
      </c>
      <c r="F481" s="92"/>
      <c r="G481" s="44">
        <f>SUM(G476:G480)</f>
        <v>0</v>
      </c>
      <c r="H481" s="44">
        <f>SUM(H476:H480)</f>
        <v>0</v>
      </c>
      <c r="I481" s="44">
        <f>SUM(I476:I480)</f>
        <v>0</v>
      </c>
      <c r="J481" s="44">
        <f>SUM(J476:J480)</f>
        <v>0</v>
      </c>
      <c r="K481" s="49"/>
    </row>
    <row r="482" spans="1:11" ht="14.25" customHeight="1" x14ac:dyDescent="0.2">
      <c r="A482" s="48"/>
      <c r="B482" s="92"/>
      <c r="C482" s="92"/>
      <c r="D482" s="92"/>
      <c r="E482" s="92"/>
      <c r="F482" s="92"/>
      <c r="G482" s="92"/>
      <c r="H482" s="92"/>
      <c r="I482" s="92"/>
      <c r="J482" s="92"/>
      <c r="K482" s="49"/>
    </row>
    <row r="483" spans="1:11" ht="14.25" customHeight="1" x14ac:dyDescent="0.2">
      <c r="A483" s="48"/>
      <c r="B483" s="43" t="s">
        <v>307</v>
      </c>
      <c r="C483" s="34" t="s">
        <v>308</v>
      </c>
      <c r="D483" s="34" t="s">
        <v>309</v>
      </c>
      <c r="E483" s="34" t="s">
        <v>310</v>
      </c>
      <c r="F483" s="34" t="s">
        <v>311</v>
      </c>
      <c r="G483" s="34" t="s">
        <v>312</v>
      </c>
      <c r="H483" s="34" t="s">
        <v>313</v>
      </c>
      <c r="I483" s="34" t="s">
        <v>314</v>
      </c>
      <c r="J483" s="34" t="s">
        <v>315</v>
      </c>
      <c r="K483" s="50" t="s">
        <v>316</v>
      </c>
    </row>
    <row r="484" spans="1:11" ht="14.25" customHeight="1" x14ac:dyDescent="0.2">
      <c r="A484" s="51" t="s">
        <v>355</v>
      </c>
      <c r="B484" s="52">
        <f>'Team Matches'!C625</f>
        <v>0</v>
      </c>
      <c r="C484" s="53">
        <f>'Team Matches Results Tally'!B481</f>
        <v>0</v>
      </c>
      <c r="D484" s="53">
        <f>SUM('Team Matches Results Tally'!D481:E481)</f>
        <v>0</v>
      </c>
      <c r="E484" s="53">
        <f>'Team Matches Results Tally'!C481</f>
        <v>0</v>
      </c>
      <c r="F484" s="52">
        <f>'Team Matches'!I625</f>
        <v>0</v>
      </c>
      <c r="G484" s="53">
        <f>'Team Matches Results Tally'!I481</f>
        <v>0</v>
      </c>
      <c r="H484" s="53">
        <f>SUM('Team Matches Results Tally'!G481:H481)</f>
        <v>0</v>
      </c>
      <c r="I484" s="53">
        <f>'Team Matches Results Tally'!J481</f>
        <v>0</v>
      </c>
      <c r="J484" s="52" t="str">
        <f>IF(AND(B484=1,F484&lt;&gt;1),'Team Matches'!B614,IF(AND(F484=1,B484&lt;&gt;1),'Team Matches'!G614,""))</f>
        <v/>
      </c>
      <c r="K484" s="54" t="str">
        <f>IF(AND(B484=1,F484&lt;&gt;1),'Team Matches'!G614,IF(AND(F484=1,B484&lt;&gt;1),'Team Matches'!B614,""))</f>
        <v/>
      </c>
    </row>
    <row r="485" spans="1:11" ht="14.25" customHeight="1" x14ac:dyDescent="0.2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1:11" ht="14.25" customHeight="1" x14ac:dyDescent="0.2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1:11" ht="14.25" customHeight="1" x14ac:dyDescent="0.25">
      <c r="A487" s="45" t="s">
        <v>264</v>
      </c>
      <c r="B487" s="46"/>
      <c r="C487" s="46"/>
      <c r="D487" s="46"/>
      <c r="E487" s="46"/>
      <c r="F487" s="46"/>
      <c r="G487" s="46"/>
      <c r="H487" s="46"/>
      <c r="I487" s="46"/>
      <c r="J487" s="46"/>
      <c r="K487" s="47"/>
    </row>
    <row r="488" spans="1:11" ht="14.25" customHeight="1" x14ac:dyDescent="0.2">
      <c r="A488" s="48"/>
      <c r="B488" s="95" t="s">
        <v>303</v>
      </c>
      <c r="C488" s="95" t="s">
        <v>304</v>
      </c>
      <c r="D488" s="106" t="s">
        <v>305</v>
      </c>
      <c r="E488" s="107"/>
      <c r="F488" s="107"/>
      <c r="G488" s="107"/>
      <c r="H488" s="107"/>
      <c r="I488" s="95" t="s">
        <v>303</v>
      </c>
      <c r="J488" s="95" t="s">
        <v>304</v>
      </c>
      <c r="K488" s="49"/>
    </row>
    <row r="489" spans="1:11" ht="14.25" customHeight="1" x14ac:dyDescent="0.2">
      <c r="A489" s="48"/>
      <c r="B489" s="44">
        <f>IF((SUM(D489:E489)&gt;SUM(G489:H489)),1,0)</f>
        <v>0</v>
      </c>
      <c r="C489" s="44">
        <f>IF((SUM(D489:E489)&lt;SUM(G489:H489)),1,0)</f>
        <v>0</v>
      </c>
      <c r="D489" s="44">
        <f>IF(ISBLANK('Team Matches'!D634),0,1)</f>
        <v>0</v>
      </c>
      <c r="E489" s="44">
        <f>IF(ISBLANK('Team Matches'!E634),0,1)</f>
        <v>0</v>
      </c>
      <c r="F489" s="44" t="str">
        <f>IF(AND((SUM(D489:E489)=SUM(G489:H489)),(SUM(D489:E489,G489:H489)&lt;&gt;0)),"X","")</f>
        <v/>
      </c>
      <c r="G489" s="44">
        <f>IF(ISBLANK('Team Matches'!G634),0,1)</f>
        <v>0</v>
      </c>
      <c r="H489" s="44">
        <f>IF(ISBLANK('Team Matches'!H634),0,1)</f>
        <v>0</v>
      </c>
      <c r="I489" s="44">
        <f>IF((SUM(G489:H489)&gt;SUM(D489:E489)),1,0)</f>
        <v>0</v>
      </c>
      <c r="J489" s="44">
        <f>IF((SUM(D489:E489)&gt;SUM(G489:H489)),1,0)</f>
        <v>0</v>
      </c>
      <c r="K489" s="49"/>
    </row>
    <row r="490" spans="1:11" ht="14.25" customHeight="1" x14ac:dyDescent="0.2">
      <c r="A490" s="48"/>
      <c r="B490" s="44">
        <f>IF((SUM(D490:E490)&gt;SUM(G490:H490)),1,0)</f>
        <v>0</v>
      </c>
      <c r="C490" s="44">
        <f>IF((SUM(D490:E490)&lt;SUM(G490:H490)),1,0)</f>
        <v>0</v>
      </c>
      <c r="D490" s="44">
        <f>IF(ISBLANK('Team Matches'!D635),0,1)</f>
        <v>0</v>
      </c>
      <c r="E490" s="44">
        <f>IF(ISBLANK('Team Matches'!E635),0,1)</f>
        <v>0</v>
      </c>
      <c r="F490" s="44" t="str">
        <f>IF(AND((SUM(D490:E490)=SUM(G490:H490)),(SUM(D490:E490,G490:H490)&lt;&gt;0)),"X","")</f>
        <v/>
      </c>
      <c r="G490" s="44">
        <f>IF(ISBLANK('Team Matches'!G635),0,1)</f>
        <v>0</v>
      </c>
      <c r="H490" s="44">
        <f>IF(ISBLANK('Team Matches'!H635),0,1)</f>
        <v>0</v>
      </c>
      <c r="I490" s="44">
        <f>IF((SUM(G490:H490)&gt;SUM(D490:E490)),1,0)</f>
        <v>0</v>
      </c>
      <c r="J490" s="44">
        <f>IF((SUM(D490:E490)&gt;SUM(G490:H490)),1,0)</f>
        <v>0</v>
      </c>
      <c r="K490" s="49"/>
    </row>
    <row r="491" spans="1:11" ht="14.25" customHeight="1" x14ac:dyDescent="0.2">
      <c r="A491" s="48"/>
      <c r="B491" s="44">
        <f>IF((SUM(D491:E491)&gt;SUM(G491:H491)),1,0)</f>
        <v>0</v>
      </c>
      <c r="C491" s="44">
        <f>IF((SUM(D491:E491)&lt;SUM(G491:H491)),1,0)</f>
        <v>0</v>
      </c>
      <c r="D491" s="44">
        <f>IF(ISBLANK('Team Matches'!D636),0,1)</f>
        <v>0</v>
      </c>
      <c r="E491" s="44">
        <f>IF(ISBLANK('Team Matches'!E636),0,1)</f>
        <v>0</v>
      </c>
      <c r="F491" s="44" t="str">
        <f>IF(AND((SUM(D491:E491)=SUM(G491:H491)),(SUM(D491:E491,G491:H491)&lt;&gt;0)),"X","")</f>
        <v/>
      </c>
      <c r="G491" s="44">
        <f>IF(ISBLANK('Team Matches'!G636),0,1)</f>
        <v>0</v>
      </c>
      <c r="H491" s="44">
        <f>IF(ISBLANK('Team Matches'!H636),0,1)</f>
        <v>0</v>
      </c>
      <c r="I491" s="44">
        <f>IF((SUM(G491:H491)&gt;SUM(D491:E491)),1,0)</f>
        <v>0</v>
      </c>
      <c r="J491" s="44">
        <f>IF((SUM(D491:E491)&gt;SUM(G491:H491)),1,0)</f>
        <v>0</v>
      </c>
      <c r="K491" s="49"/>
    </row>
    <row r="492" spans="1:11" ht="14.25" customHeight="1" x14ac:dyDescent="0.2">
      <c r="A492" s="48"/>
      <c r="B492" s="44">
        <f>IF((SUM(D492:E492)&gt;SUM(G492:H492)),1,0)</f>
        <v>0</v>
      </c>
      <c r="C492" s="44">
        <f>IF((SUM(D492:E492)&lt;SUM(G492:H492)),1,0)</f>
        <v>0</v>
      </c>
      <c r="D492" s="44">
        <f>IF(ISBLANK('Team Matches'!D637),0,1)</f>
        <v>0</v>
      </c>
      <c r="E492" s="44">
        <f>IF(ISBLANK('Team Matches'!E637),0,1)</f>
        <v>0</v>
      </c>
      <c r="F492" s="44" t="str">
        <f>IF(AND((SUM(D492:E492)=SUM(G492:H492)),(SUM(D492:E492,G492:H492)&lt;&gt;0)),"X","")</f>
        <v/>
      </c>
      <c r="G492" s="44">
        <f>IF(ISBLANK('Team Matches'!G637),0,1)</f>
        <v>0</v>
      </c>
      <c r="H492" s="44">
        <f>IF(ISBLANK('Team Matches'!H637),0,1)</f>
        <v>0</v>
      </c>
      <c r="I492" s="44">
        <f>IF((SUM(G492:H492)&gt;SUM(D492:E492)),1,0)</f>
        <v>0</v>
      </c>
      <c r="J492" s="44">
        <f>IF((SUM(D492:E492)&gt;SUM(G492:H492)),1,0)</f>
        <v>0</v>
      </c>
      <c r="K492" s="49"/>
    </row>
    <row r="493" spans="1:11" ht="14.25" customHeight="1" x14ac:dyDescent="0.2">
      <c r="A493" s="48"/>
      <c r="B493" s="44">
        <f>IF((SUM(D493:E493)&gt;SUM(G493:H493)),1,0)</f>
        <v>0</v>
      </c>
      <c r="C493" s="44">
        <f>IF((SUM(D493:E493)&lt;SUM(G493:H493)),1,0)</f>
        <v>0</v>
      </c>
      <c r="D493" s="44">
        <f>IF(ISBLANK('Team Matches'!D638),0,1)</f>
        <v>0</v>
      </c>
      <c r="E493" s="44">
        <f>IF(ISBLANK('Team Matches'!E638),0,1)</f>
        <v>0</v>
      </c>
      <c r="F493" s="44" t="str">
        <f>IF(AND((SUM(D493:E493)=SUM(G493:H493)),(SUM(D493:E493,G493:H493)&lt;&gt;0)),"X","")</f>
        <v/>
      </c>
      <c r="G493" s="44">
        <f>IF(ISBLANK('Team Matches'!G638),0,1)</f>
        <v>0</v>
      </c>
      <c r="H493" s="44">
        <f>IF(ISBLANK('Team Matches'!H638),0,1)</f>
        <v>0</v>
      </c>
      <c r="I493" s="44">
        <f>IF((SUM(G493:H493)&gt;SUM(D493:E493)),1,0)</f>
        <v>0</v>
      </c>
      <c r="J493" s="44">
        <f>IF((SUM(D493:E493)&gt;SUM(G493:H493)),1,0)</f>
        <v>0</v>
      </c>
      <c r="K493" s="49"/>
    </row>
    <row r="494" spans="1:11" ht="14.25" customHeight="1" x14ac:dyDescent="0.25">
      <c r="A494" s="64" t="s">
        <v>306</v>
      </c>
      <c r="B494" s="44">
        <f>SUM(B489:B493)</f>
        <v>0</v>
      </c>
      <c r="C494" s="44">
        <f>SUM(C489:C493)</f>
        <v>0</v>
      </c>
      <c r="D494" s="44">
        <f>SUM(D489:D493)</f>
        <v>0</v>
      </c>
      <c r="E494" s="44">
        <f>SUM(E489:E493)</f>
        <v>0</v>
      </c>
      <c r="F494" s="92"/>
      <c r="G494" s="44">
        <f>SUM(G489:G493)</f>
        <v>0</v>
      </c>
      <c r="H494" s="44">
        <f>SUM(H489:H493)</f>
        <v>0</v>
      </c>
      <c r="I494" s="44">
        <f>SUM(I489:I493)</f>
        <v>0</v>
      </c>
      <c r="J494" s="44">
        <f>SUM(J489:J493)</f>
        <v>0</v>
      </c>
      <c r="K494" s="49"/>
    </row>
    <row r="495" spans="1:11" ht="14.25" customHeight="1" x14ac:dyDescent="0.2">
      <c r="A495" s="48"/>
      <c r="B495" s="92"/>
      <c r="C495" s="92"/>
      <c r="D495" s="92"/>
      <c r="E495" s="92"/>
      <c r="F495" s="92"/>
      <c r="G495" s="92"/>
      <c r="H495" s="92"/>
      <c r="I495" s="92"/>
      <c r="J495" s="92"/>
      <c r="K495" s="49"/>
    </row>
    <row r="496" spans="1:11" ht="14.25" customHeight="1" x14ac:dyDescent="0.2">
      <c r="A496" s="48"/>
      <c r="B496" s="43" t="s">
        <v>307</v>
      </c>
      <c r="C496" s="34" t="s">
        <v>308</v>
      </c>
      <c r="D496" s="34" t="s">
        <v>309</v>
      </c>
      <c r="E496" s="34" t="s">
        <v>310</v>
      </c>
      <c r="F496" s="34" t="s">
        <v>311</v>
      </c>
      <c r="G496" s="34" t="s">
        <v>312</v>
      </c>
      <c r="H496" s="34" t="s">
        <v>313</v>
      </c>
      <c r="I496" s="34" t="s">
        <v>314</v>
      </c>
      <c r="J496" s="34" t="s">
        <v>315</v>
      </c>
      <c r="K496" s="50" t="s">
        <v>316</v>
      </c>
    </row>
    <row r="497" spans="1:11" ht="14.25" customHeight="1" x14ac:dyDescent="0.2">
      <c r="A497" s="51" t="s">
        <v>356</v>
      </c>
      <c r="B497" s="52">
        <f>'Team Matches'!C642</f>
        <v>0</v>
      </c>
      <c r="C497" s="53">
        <f>'Team Matches Results Tally'!B494</f>
        <v>0</v>
      </c>
      <c r="D497" s="53">
        <f>SUM('Team Matches Results Tally'!D494:E494)</f>
        <v>0</v>
      </c>
      <c r="E497" s="53">
        <f>'Team Matches Results Tally'!C494</f>
        <v>0</v>
      </c>
      <c r="F497" s="52">
        <f>'Team Matches'!I642</f>
        <v>0</v>
      </c>
      <c r="G497" s="53">
        <f>'Team Matches Results Tally'!I494</f>
        <v>0</v>
      </c>
      <c r="H497" s="53">
        <f>SUM('Team Matches Results Tally'!G494:H494)</f>
        <v>0</v>
      </c>
      <c r="I497" s="53">
        <f>'Team Matches Results Tally'!J494</f>
        <v>0</v>
      </c>
      <c r="J497" s="52" t="str">
        <f>IF(AND(B497=1,F497&lt;&gt;1),'Team Matches'!B631,IF(AND(F497=1,B497&lt;&gt;1),'Team Matches'!G631,""))</f>
        <v/>
      </c>
      <c r="K497" s="54" t="str">
        <f>IF(AND(B497=1,F497&lt;&gt;1),'Team Matches'!G631,IF(AND(F497=1,B497&lt;&gt;1),'Team Matches'!B631,""))</f>
        <v/>
      </c>
    </row>
    <row r="498" spans="1:11" ht="14.25" customHeight="1" x14ac:dyDescent="0.2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1:11" ht="14.25" customHeight="1" x14ac:dyDescent="0.2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1:11" ht="14.25" customHeight="1" x14ac:dyDescent="0.25">
      <c r="A500" s="45" t="s">
        <v>267</v>
      </c>
      <c r="B500" s="46"/>
      <c r="C500" s="46"/>
      <c r="D500" s="46"/>
      <c r="E500" s="46"/>
      <c r="F500" s="46"/>
      <c r="G500" s="46"/>
      <c r="H500" s="46"/>
      <c r="I500" s="46"/>
      <c r="J500" s="46"/>
      <c r="K500" s="47"/>
    </row>
    <row r="501" spans="1:11" ht="14.25" customHeight="1" x14ac:dyDescent="0.2">
      <c r="A501" s="48"/>
      <c r="B501" s="95" t="s">
        <v>303</v>
      </c>
      <c r="C501" s="95" t="s">
        <v>304</v>
      </c>
      <c r="D501" s="106" t="s">
        <v>305</v>
      </c>
      <c r="E501" s="107"/>
      <c r="F501" s="107"/>
      <c r="G501" s="107"/>
      <c r="H501" s="107"/>
      <c r="I501" s="95" t="s">
        <v>303</v>
      </c>
      <c r="J501" s="95" t="s">
        <v>304</v>
      </c>
      <c r="K501" s="49"/>
    </row>
    <row r="502" spans="1:11" ht="14.25" customHeight="1" x14ac:dyDescent="0.2">
      <c r="A502" s="48"/>
      <c r="B502" s="44">
        <f>IF((SUM(D502:E502)&gt;SUM(G502:H502)),1,0)</f>
        <v>0</v>
      </c>
      <c r="C502" s="44">
        <f>IF((SUM(D502:E502)&lt;SUM(G502:H502)),1,0)</f>
        <v>0</v>
      </c>
      <c r="D502" s="44">
        <f>IF(ISBLANK('Team Matches'!D651),0,1)</f>
        <v>0</v>
      </c>
      <c r="E502" s="44">
        <f>IF(ISBLANK('Team Matches'!E651),0,1)</f>
        <v>0</v>
      </c>
      <c r="F502" s="44" t="str">
        <f>IF(AND((SUM(D502:E502)=SUM(G502:H502)),(SUM(D502:E502,G502:H502)&lt;&gt;0)),"X","")</f>
        <v/>
      </c>
      <c r="G502" s="44">
        <f>IF(ISBLANK('Team Matches'!G651),0,1)</f>
        <v>0</v>
      </c>
      <c r="H502" s="44">
        <f>IF(ISBLANK('Team Matches'!H651),0,1)</f>
        <v>0</v>
      </c>
      <c r="I502" s="44">
        <f>IF((SUM(G502:H502)&gt;SUM(D502:E502)),1,0)</f>
        <v>0</v>
      </c>
      <c r="J502" s="44">
        <f>IF((SUM(D502:E502)&gt;SUM(G502:H502)),1,0)</f>
        <v>0</v>
      </c>
      <c r="K502" s="49"/>
    </row>
    <row r="503" spans="1:11" ht="14.25" customHeight="1" x14ac:dyDescent="0.2">
      <c r="A503" s="48"/>
      <c r="B503" s="44">
        <f>IF((SUM(D503:E503)&gt;SUM(G503:H503)),1,0)</f>
        <v>0</v>
      </c>
      <c r="C503" s="44">
        <f>IF((SUM(D503:E503)&lt;SUM(G503:H503)),1,0)</f>
        <v>0</v>
      </c>
      <c r="D503" s="44">
        <f>IF(ISBLANK('Team Matches'!D652),0,1)</f>
        <v>0</v>
      </c>
      <c r="E503" s="44">
        <f>IF(ISBLANK('Team Matches'!E652),0,1)</f>
        <v>0</v>
      </c>
      <c r="F503" s="44" t="str">
        <f>IF(AND((SUM(D503:E503)=SUM(G503:H503)),(SUM(D503:E503,G503:H503)&lt;&gt;0)),"X","")</f>
        <v/>
      </c>
      <c r="G503" s="44">
        <f>IF(ISBLANK('Team Matches'!G652),0,1)</f>
        <v>0</v>
      </c>
      <c r="H503" s="44">
        <f>IF(ISBLANK('Team Matches'!H652),0,1)</f>
        <v>0</v>
      </c>
      <c r="I503" s="44">
        <f>IF((SUM(G503:H503)&gt;SUM(D503:E503)),1,0)</f>
        <v>0</v>
      </c>
      <c r="J503" s="44">
        <f>IF((SUM(D503:E503)&gt;SUM(G503:H503)),1,0)</f>
        <v>0</v>
      </c>
      <c r="K503" s="49"/>
    </row>
    <row r="504" spans="1:11" ht="14.25" customHeight="1" x14ac:dyDescent="0.2">
      <c r="A504" s="48"/>
      <c r="B504" s="44">
        <f>IF((SUM(D504:E504)&gt;SUM(G504:H504)),1,0)</f>
        <v>0</v>
      </c>
      <c r="C504" s="44">
        <f>IF((SUM(D504:E504)&lt;SUM(G504:H504)),1,0)</f>
        <v>0</v>
      </c>
      <c r="D504" s="44">
        <f>IF(ISBLANK('Team Matches'!D653),0,1)</f>
        <v>0</v>
      </c>
      <c r="E504" s="44">
        <f>IF(ISBLANK('Team Matches'!E653),0,1)</f>
        <v>0</v>
      </c>
      <c r="F504" s="44" t="str">
        <f>IF(AND((SUM(D504:E504)=SUM(G504:H504)),(SUM(D504:E504,G504:H504)&lt;&gt;0)),"X","")</f>
        <v/>
      </c>
      <c r="G504" s="44">
        <f>IF(ISBLANK('Team Matches'!G653),0,1)</f>
        <v>0</v>
      </c>
      <c r="H504" s="44">
        <f>IF(ISBLANK('Team Matches'!H653),0,1)</f>
        <v>0</v>
      </c>
      <c r="I504" s="44">
        <f>IF((SUM(G504:H504)&gt;SUM(D504:E504)),1,0)</f>
        <v>0</v>
      </c>
      <c r="J504" s="44">
        <f>IF((SUM(D504:E504)&gt;SUM(G504:H504)),1,0)</f>
        <v>0</v>
      </c>
      <c r="K504" s="49"/>
    </row>
    <row r="505" spans="1:11" ht="14.25" customHeight="1" x14ac:dyDescent="0.2">
      <c r="A505" s="48"/>
      <c r="B505" s="44">
        <f>IF((SUM(D505:E505)&gt;SUM(G505:H505)),1,0)</f>
        <v>0</v>
      </c>
      <c r="C505" s="44">
        <f>IF((SUM(D505:E505)&lt;SUM(G505:H505)),1,0)</f>
        <v>0</v>
      </c>
      <c r="D505" s="44">
        <f>IF(ISBLANK('Team Matches'!D654),0,1)</f>
        <v>0</v>
      </c>
      <c r="E505" s="44">
        <f>IF(ISBLANK('Team Matches'!E654),0,1)</f>
        <v>0</v>
      </c>
      <c r="F505" s="44" t="str">
        <f>IF(AND((SUM(D505:E505)=SUM(G505:H505)),(SUM(D505:E505,G505:H505)&lt;&gt;0)),"X","")</f>
        <v/>
      </c>
      <c r="G505" s="44">
        <f>IF(ISBLANK('Team Matches'!G654),0,1)</f>
        <v>0</v>
      </c>
      <c r="H505" s="44">
        <f>IF(ISBLANK('Team Matches'!H654),0,1)</f>
        <v>0</v>
      </c>
      <c r="I505" s="44">
        <f>IF((SUM(G505:H505)&gt;SUM(D505:E505)),1,0)</f>
        <v>0</v>
      </c>
      <c r="J505" s="44">
        <f>IF((SUM(D505:E505)&gt;SUM(G505:H505)),1,0)</f>
        <v>0</v>
      </c>
      <c r="K505" s="49"/>
    </row>
    <row r="506" spans="1:11" ht="14.25" customHeight="1" x14ac:dyDescent="0.2">
      <c r="A506" s="48"/>
      <c r="B506" s="44">
        <f>IF((SUM(D506:E506)&gt;SUM(G506:H506)),1,0)</f>
        <v>0</v>
      </c>
      <c r="C506" s="44">
        <f>IF((SUM(D506:E506)&lt;SUM(G506:H506)),1,0)</f>
        <v>0</v>
      </c>
      <c r="D506" s="44">
        <f>IF(ISBLANK('Team Matches'!D655),0,1)</f>
        <v>0</v>
      </c>
      <c r="E506" s="44">
        <f>IF(ISBLANK('Team Matches'!E655),0,1)</f>
        <v>0</v>
      </c>
      <c r="F506" s="44" t="str">
        <f>IF(AND((SUM(D506:E506)=SUM(G506:H506)),(SUM(D506:E506,G506:H506)&lt;&gt;0)),"X","")</f>
        <v/>
      </c>
      <c r="G506" s="44">
        <f>IF(ISBLANK('Team Matches'!G655),0,1)</f>
        <v>0</v>
      </c>
      <c r="H506" s="44">
        <f>IF(ISBLANK('Team Matches'!H655),0,1)</f>
        <v>0</v>
      </c>
      <c r="I506" s="44">
        <f>IF((SUM(G506:H506)&gt;SUM(D506:E506)),1,0)</f>
        <v>0</v>
      </c>
      <c r="J506" s="44">
        <f>IF((SUM(D506:E506)&gt;SUM(G506:H506)),1,0)</f>
        <v>0</v>
      </c>
      <c r="K506" s="49"/>
    </row>
    <row r="507" spans="1:11" ht="14.25" customHeight="1" x14ac:dyDescent="0.25">
      <c r="A507" s="64" t="s">
        <v>306</v>
      </c>
      <c r="B507" s="44">
        <f>SUM(B502:B506)</f>
        <v>0</v>
      </c>
      <c r="C507" s="44">
        <f>SUM(C502:C506)</f>
        <v>0</v>
      </c>
      <c r="D507" s="44">
        <f>SUM(D502:D506)</f>
        <v>0</v>
      </c>
      <c r="E507" s="44">
        <f>SUM(E502:E506)</f>
        <v>0</v>
      </c>
      <c r="F507" s="92"/>
      <c r="G507" s="44">
        <f>SUM(G502:G506)</f>
        <v>0</v>
      </c>
      <c r="H507" s="44">
        <f>SUM(H502:H506)</f>
        <v>0</v>
      </c>
      <c r="I507" s="44">
        <f>SUM(I502:I506)</f>
        <v>0</v>
      </c>
      <c r="J507" s="44">
        <f>SUM(J502:J506)</f>
        <v>0</v>
      </c>
      <c r="K507" s="49"/>
    </row>
    <row r="508" spans="1:11" ht="14.25" customHeight="1" x14ac:dyDescent="0.2">
      <c r="A508" s="48"/>
      <c r="B508" s="92"/>
      <c r="C508" s="92"/>
      <c r="D508" s="92"/>
      <c r="E508" s="92"/>
      <c r="F508" s="92"/>
      <c r="G508" s="92"/>
      <c r="H508" s="92"/>
      <c r="I508" s="92"/>
      <c r="J508" s="92"/>
      <c r="K508" s="49"/>
    </row>
    <row r="509" spans="1:11" ht="14.25" customHeight="1" x14ac:dyDescent="0.2">
      <c r="A509" s="48"/>
      <c r="B509" s="43" t="s">
        <v>307</v>
      </c>
      <c r="C509" s="34" t="s">
        <v>308</v>
      </c>
      <c r="D509" s="34" t="s">
        <v>309</v>
      </c>
      <c r="E509" s="34" t="s">
        <v>310</v>
      </c>
      <c r="F509" s="34" t="s">
        <v>311</v>
      </c>
      <c r="G509" s="34" t="s">
        <v>312</v>
      </c>
      <c r="H509" s="34" t="s">
        <v>313</v>
      </c>
      <c r="I509" s="34" t="s">
        <v>314</v>
      </c>
      <c r="J509" s="34" t="s">
        <v>315</v>
      </c>
      <c r="K509" s="50" t="s">
        <v>316</v>
      </c>
    </row>
    <row r="510" spans="1:11" ht="14.25" customHeight="1" x14ac:dyDescent="0.2">
      <c r="A510" s="51" t="s">
        <v>357</v>
      </c>
      <c r="B510" s="52">
        <f>'Team Matches'!C659</f>
        <v>0</v>
      </c>
      <c r="C510" s="53">
        <f>'Team Matches Results Tally'!B507</f>
        <v>0</v>
      </c>
      <c r="D510" s="53">
        <f>SUM('Team Matches Results Tally'!D507:E507)</f>
        <v>0</v>
      </c>
      <c r="E510" s="53">
        <f>'Team Matches Results Tally'!C507</f>
        <v>0</v>
      </c>
      <c r="F510" s="52">
        <f>'Team Matches'!I659</f>
        <v>0</v>
      </c>
      <c r="G510" s="53">
        <f>'Team Matches Results Tally'!I507</f>
        <v>0</v>
      </c>
      <c r="H510" s="53">
        <f>SUM('Team Matches Results Tally'!G507:H507)</f>
        <v>0</v>
      </c>
      <c r="I510" s="53">
        <f>'Team Matches Results Tally'!J507</f>
        <v>0</v>
      </c>
      <c r="J510" s="52" t="str">
        <f>IF(AND(B510=1,F510&lt;&gt;1),'Team Matches'!B648,IF(AND(F510=1,B510&lt;&gt;1),'Team Matches'!G648,""))</f>
        <v/>
      </c>
      <c r="K510" s="54" t="str">
        <f>IF(AND(B510=1,F510&lt;&gt;1),'Team Matches'!G648,IF(AND(F510=1,B510&lt;&gt;1),'Team Matches'!B648,""))</f>
        <v/>
      </c>
    </row>
    <row r="513" spans="1:11" ht="14.25" customHeight="1" x14ac:dyDescent="0.25">
      <c r="A513" s="45" t="s">
        <v>270</v>
      </c>
      <c r="B513" s="46"/>
      <c r="C513" s="46"/>
      <c r="D513" s="46"/>
      <c r="E513" s="46"/>
      <c r="F513" s="46"/>
      <c r="G513" s="46"/>
      <c r="H513" s="46"/>
      <c r="I513" s="46"/>
      <c r="J513" s="46"/>
      <c r="K513" s="47"/>
    </row>
    <row r="514" spans="1:11" ht="14.25" customHeight="1" x14ac:dyDescent="0.2">
      <c r="A514" s="48"/>
      <c r="B514" s="95" t="s">
        <v>303</v>
      </c>
      <c r="C514" s="95" t="s">
        <v>304</v>
      </c>
      <c r="D514" s="106" t="s">
        <v>305</v>
      </c>
      <c r="E514" s="107"/>
      <c r="F514" s="107"/>
      <c r="G514" s="107"/>
      <c r="H514" s="107"/>
      <c r="I514" s="95" t="s">
        <v>303</v>
      </c>
      <c r="J514" s="95" t="s">
        <v>304</v>
      </c>
      <c r="K514" s="49"/>
    </row>
    <row r="515" spans="1:11" ht="14.25" customHeight="1" x14ac:dyDescent="0.2">
      <c r="A515" s="48"/>
      <c r="B515" s="44">
        <f>IF((SUM(D515:E515)&gt;SUM(G515:H515)),1,0)</f>
        <v>0</v>
      </c>
      <c r="C515" s="44">
        <f>IF((SUM(D515:E515)&lt;SUM(G515:H515)),1,0)</f>
        <v>0</v>
      </c>
      <c r="D515" s="44">
        <f>IF(ISBLANK('Team Matches'!D668),0,1)</f>
        <v>0</v>
      </c>
      <c r="E515" s="44">
        <f>IF(ISBLANK('Team Matches'!E668),0,1)</f>
        <v>0</v>
      </c>
      <c r="F515" s="44" t="str">
        <f>IF(AND((SUM(D515:E515)=SUM(G515:H515)),(SUM(D515:E515,G515:H515)&lt;&gt;0)),"X","")</f>
        <v/>
      </c>
      <c r="G515" s="44">
        <f>IF(ISBLANK('Team Matches'!G668),0,1)</f>
        <v>0</v>
      </c>
      <c r="H515" s="44">
        <f>IF(ISBLANK('Team Matches'!H668),0,1)</f>
        <v>0</v>
      </c>
      <c r="I515" s="44">
        <f>IF((SUM(G515:H515)&gt;SUM(D515:E515)),1,0)</f>
        <v>0</v>
      </c>
      <c r="J515" s="44">
        <f>IF((SUM(D515:E515)&gt;SUM(G515:H515)),1,0)</f>
        <v>0</v>
      </c>
      <c r="K515" s="49"/>
    </row>
    <row r="516" spans="1:11" ht="14.25" customHeight="1" x14ac:dyDescent="0.2">
      <c r="A516" s="48"/>
      <c r="B516" s="44">
        <f>IF((SUM(D516:E516)&gt;SUM(G516:H516)),1,0)</f>
        <v>0</v>
      </c>
      <c r="C516" s="44">
        <f>IF((SUM(D516:E516)&lt;SUM(G516:H516)),1,0)</f>
        <v>0</v>
      </c>
      <c r="D516" s="44">
        <f>IF(ISBLANK('Team Matches'!D669),0,1)</f>
        <v>0</v>
      </c>
      <c r="E516" s="44">
        <f>IF(ISBLANK('Team Matches'!E669),0,1)</f>
        <v>0</v>
      </c>
      <c r="F516" s="44" t="str">
        <f>IF(AND((SUM(D516:E516)=SUM(G516:H516)),(SUM(D516:E516,G516:H516)&lt;&gt;0)),"X","")</f>
        <v/>
      </c>
      <c r="G516" s="44">
        <f>IF(ISBLANK('Team Matches'!G669),0,1)</f>
        <v>0</v>
      </c>
      <c r="H516" s="44">
        <f>IF(ISBLANK('Team Matches'!H669),0,1)</f>
        <v>0</v>
      </c>
      <c r="I516" s="44">
        <f>IF((SUM(G516:H516)&gt;SUM(D516:E516)),1,0)</f>
        <v>0</v>
      </c>
      <c r="J516" s="44">
        <f>IF((SUM(D516:E516)&gt;SUM(G516:H516)),1,0)</f>
        <v>0</v>
      </c>
      <c r="K516" s="49"/>
    </row>
    <row r="517" spans="1:11" ht="14.25" customHeight="1" x14ac:dyDescent="0.2">
      <c r="A517" s="48"/>
      <c r="B517" s="44">
        <f>IF((SUM(D517:E517)&gt;SUM(G517:H517)),1,0)</f>
        <v>0</v>
      </c>
      <c r="C517" s="44">
        <f>IF((SUM(D517:E517)&lt;SUM(G517:H517)),1,0)</f>
        <v>0</v>
      </c>
      <c r="D517" s="44">
        <f>IF(ISBLANK('Team Matches'!D670),0,1)</f>
        <v>0</v>
      </c>
      <c r="E517" s="44">
        <f>IF(ISBLANK('Team Matches'!E670),0,1)</f>
        <v>0</v>
      </c>
      <c r="F517" s="44" t="str">
        <f>IF(AND((SUM(D517:E517)=SUM(G517:H517)),(SUM(D517:E517,G517:H517)&lt;&gt;0)),"X","")</f>
        <v/>
      </c>
      <c r="G517" s="44">
        <f>IF(ISBLANK('Team Matches'!G670),0,1)</f>
        <v>0</v>
      </c>
      <c r="H517" s="44">
        <f>IF(ISBLANK('Team Matches'!H670),0,1)</f>
        <v>0</v>
      </c>
      <c r="I517" s="44">
        <f>IF((SUM(G517:H517)&gt;SUM(D517:E517)),1,0)</f>
        <v>0</v>
      </c>
      <c r="J517" s="44">
        <f>IF((SUM(D517:E517)&gt;SUM(G517:H517)),1,0)</f>
        <v>0</v>
      </c>
      <c r="K517" s="49"/>
    </row>
    <row r="518" spans="1:11" ht="14.25" customHeight="1" x14ac:dyDescent="0.2">
      <c r="A518" s="48"/>
      <c r="B518" s="44">
        <f>IF((SUM(D518:E518)&gt;SUM(G518:H518)),1,0)</f>
        <v>0</v>
      </c>
      <c r="C518" s="44">
        <f>IF((SUM(D518:E518)&lt;SUM(G518:H518)),1,0)</f>
        <v>0</v>
      </c>
      <c r="D518" s="44">
        <f>IF(ISBLANK('Team Matches'!D671),0,1)</f>
        <v>0</v>
      </c>
      <c r="E518" s="44">
        <f>IF(ISBLANK('Team Matches'!E671),0,1)</f>
        <v>0</v>
      </c>
      <c r="F518" s="44" t="str">
        <f>IF(AND((SUM(D518:E518)=SUM(G518:H518)),(SUM(D518:E518,G518:H518)&lt;&gt;0)),"X","")</f>
        <v/>
      </c>
      <c r="G518" s="44">
        <f>IF(ISBLANK('Team Matches'!G671),0,1)</f>
        <v>0</v>
      </c>
      <c r="H518" s="44">
        <f>IF(ISBLANK('Team Matches'!H671),0,1)</f>
        <v>0</v>
      </c>
      <c r="I518" s="44">
        <f>IF((SUM(G518:H518)&gt;SUM(D518:E518)),1,0)</f>
        <v>0</v>
      </c>
      <c r="J518" s="44">
        <f>IF((SUM(D518:E518)&gt;SUM(G518:H518)),1,0)</f>
        <v>0</v>
      </c>
      <c r="K518" s="49"/>
    </row>
    <row r="519" spans="1:11" ht="14.25" customHeight="1" x14ac:dyDescent="0.2">
      <c r="A519" s="48"/>
      <c r="B519" s="44">
        <f>IF((SUM(D519:E519)&gt;SUM(G519:H519)),1,0)</f>
        <v>0</v>
      </c>
      <c r="C519" s="44">
        <f>IF((SUM(D519:E519)&lt;SUM(G519:H519)),1,0)</f>
        <v>0</v>
      </c>
      <c r="D519" s="44">
        <f>IF(ISBLANK('Team Matches'!D672),0,1)</f>
        <v>0</v>
      </c>
      <c r="E519" s="44">
        <f>IF(ISBLANK('Team Matches'!E672),0,1)</f>
        <v>0</v>
      </c>
      <c r="F519" s="44" t="str">
        <f>IF(AND((SUM(D519:E519)=SUM(G519:H519)),(SUM(D519:E519,G519:H519)&lt;&gt;0)),"X","")</f>
        <v/>
      </c>
      <c r="G519" s="44">
        <f>IF(ISBLANK('Team Matches'!G672),0,1)</f>
        <v>0</v>
      </c>
      <c r="H519" s="44">
        <f>IF(ISBLANK('Team Matches'!H672),0,1)</f>
        <v>0</v>
      </c>
      <c r="I519" s="44">
        <f>IF((SUM(G519:H519)&gt;SUM(D519:E519)),1,0)</f>
        <v>0</v>
      </c>
      <c r="J519" s="44">
        <f>IF((SUM(D519:E519)&gt;SUM(G519:H519)),1,0)</f>
        <v>0</v>
      </c>
      <c r="K519" s="49"/>
    </row>
    <row r="520" spans="1:11" ht="14.25" customHeight="1" x14ac:dyDescent="0.25">
      <c r="A520" s="64" t="s">
        <v>306</v>
      </c>
      <c r="B520" s="44">
        <f>SUM(B515:B519)</f>
        <v>0</v>
      </c>
      <c r="C520" s="44">
        <f>SUM(C515:C519)</f>
        <v>0</v>
      </c>
      <c r="D520" s="44">
        <f>SUM(D515:D519)</f>
        <v>0</v>
      </c>
      <c r="E520" s="44">
        <f>SUM(E515:E519)</f>
        <v>0</v>
      </c>
      <c r="F520" s="92"/>
      <c r="G520" s="44">
        <f>SUM(G515:G519)</f>
        <v>0</v>
      </c>
      <c r="H520" s="44">
        <f>SUM(H515:H519)</f>
        <v>0</v>
      </c>
      <c r="I520" s="44">
        <f>SUM(I515:I519)</f>
        <v>0</v>
      </c>
      <c r="J520" s="44">
        <f>SUM(J515:J519)</f>
        <v>0</v>
      </c>
      <c r="K520" s="49"/>
    </row>
    <row r="521" spans="1:11" ht="14.25" customHeight="1" x14ac:dyDescent="0.2">
      <c r="A521" s="48"/>
      <c r="B521" s="92"/>
      <c r="C521" s="92"/>
      <c r="D521" s="92"/>
      <c r="E521" s="92"/>
      <c r="F521" s="92"/>
      <c r="G521" s="92"/>
      <c r="H521" s="92"/>
      <c r="I521" s="92"/>
      <c r="J521" s="92"/>
      <c r="K521" s="49"/>
    </row>
    <row r="522" spans="1:11" ht="14.25" customHeight="1" x14ac:dyDescent="0.2">
      <c r="A522" s="48"/>
      <c r="B522" s="43" t="s">
        <v>307</v>
      </c>
      <c r="C522" s="34" t="s">
        <v>308</v>
      </c>
      <c r="D522" s="34" t="s">
        <v>309</v>
      </c>
      <c r="E522" s="34" t="s">
        <v>310</v>
      </c>
      <c r="F522" s="34" t="s">
        <v>311</v>
      </c>
      <c r="G522" s="34" t="s">
        <v>312</v>
      </c>
      <c r="H522" s="34" t="s">
        <v>313</v>
      </c>
      <c r="I522" s="34" t="s">
        <v>314</v>
      </c>
      <c r="J522" s="34" t="s">
        <v>315</v>
      </c>
      <c r="K522" s="50" t="s">
        <v>316</v>
      </c>
    </row>
    <row r="523" spans="1:11" ht="14.25" customHeight="1" x14ac:dyDescent="0.2">
      <c r="A523" s="51" t="s">
        <v>358</v>
      </c>
      <c r="B523" s="52">
        <f>'Team Matches'!C676</f>
        <v>0</v>
      </c>
      <c r="C523" s="53">
        <f>'Team Matches Results Tally'!B520</f>
        <v>0</v>
      </c>
      <c r="D523" s="53">
        <f>SUM('Team Matches Results Tally'!D520:E520)</f>
        <v>0</v>
      </c>
      <c r="E523" s="53">
        <f>'Team Matches Results Tally'!C520</f>
        <v>0</v>
      </c>
      <c r="F523" s="52">
        <f>'Team Matches'!I676</f>
        <v>0</v>
      </c>
      <c r="G523" s="53">
        <f>'Team Matches Results Tally'!I520</f>
        <v>0</v>
      </c>
      <c r="H523" s="53">
        <f>SUM('Team Matches Results Tally'!G520:H520)</f>
        <v>0</v>
      </c>
      <c r="I523" s="53">
        <f>'Team Matches Results Tally'!J520</f>
        <v>0</v>
      </c>
      <c r="J523" s="52" t="str">
        <f>IF(AND(B523=1,F523&lt;&gt;1),'Team Matches'!B665,IF(AND(F523=1,B523&lt;&gt;1),'Team Matches'!G665,""))</f>
        <v/>
      </c>
      <c r="K523" s="54" t="str">
        <f>IF(AND(B523=1,F523&lt;&gt;1),'Team Matches'!G665,IF(AND(F523=1,B523&lt;&gt;1),'Team Matches'!B665,""))</f>
        <v/>
      </c>
    </row>
    <row r="524" spans="1:11" ht="14.25" customHeight="1" x14ac:dyDescent="0.2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</row>
    <row r="525" spans="1:11" ht="14.25" customHeight="1" x14ac:dyDescent="0.2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1:11" ht="14.25" customHeight="1" x14ac:dyDescent="0.25">
      <c r="A526" s="45" t="s">
        <v>273</v>
      </c>
      <c r="B526" s="46"/>
      <c r="C526" s="46"/>
      <c r="D526" s="46"/>
      <c r="E526" s="46"/>
      <c r="F526" s="46"/>
      <c r="G526" s="46"/>
      <c r="H526" s="46"/>
      <c r="I526" s="46"/>
      <c r="J526" s="46"/>
      <c r="K526" s="47"/>
    </row>
    <row r="527" spans="1:11" ht="14.25" customHeight="1" x14ac:dyDescent="0.2">
      <c r="A527" s="48"/>
      <c r="B527" s="95" t="s">
        <v>303</v>
      </c>
      <c r="C527" s="95" t="s">
        <v>304</v>
      </c>
      <c r="D527" s="106" t="s">
        <v>305</v>
      </c>
      <c r="E527" s="107"/>
      <c r="F527" s="107"/>
      <c r="G527" s="107"/>
      <c r="H527" s="107"/>
      <c r="I527" s="95" t="s">
        <v>303</v>
      </c>
      <c r="J527" s="95" t="s">
        <v>304</v>
      </c>
      <c r="K527" s="49"/>
    </row>
    <row r="528" spans="1:11" ht="14.25" customHeight="1" x14ac:dyDescent="0.2">
      <c r="A528" s="48"/>
      <c r="B528" s="44">
        <f>IF((SUM(D528:E528)&gt;SUM(G528:H528)),1,0)</f>
        <v>0</v>
      </c>
      <c r="C528" s="44">
        <f>IF((SUM(D528:E528)&lt;SUM(G528:H528)),1,0)</f>
        <v>0</v>
      </c>
      <c r="D528" s="44">
        <f>IF(ISBLANK('Team Matches'!D685),0,1)</f>
        <v>0</v>
      </c>
      <c r="E528" s="44">
        <f>IF(ISBLANK('Team Matches'!E685),0,1)</f>
        <v>0</v>
      </c>
      <c r="F528" s="44" t="str">
        <f>IF(AND((SUM(D528:E528)=SUM(G528:H528)),(SUM(D528:E528,G528:H528)&lt;&gt;0)),"X","")</f>
        <v/>
      </c>
      <c r="G528" s="44">
        <f>IF(ISBLANK('Team Matches'!G685),0,1)</f>
        <v>0</v>
      </c>
      <c r="H528" s="44">
        <f>IF(ISBLANK('Team Matches'!H685),0,1)</f>
        <v>0</v>
      </c>
      <c r="I528" s="44">
        <f>IF((SUM(G528:H528)&gt;SUM(D528:E528)),1,0)</f>
        <v>0</v>
      </c>
      <c r="J528" s="44">
        <f>IF((SUM(D528:E528)&gt;SUM(G528:H528)),1,0)</f>
        <v>0</v>
      </c>
      <c r="K528" s="49"/>
    </row>
    <row r="529" spans="1:11" ht="14.25" customHeight="1" x14ac:dyDescent="0.2">
      <c r="A529" s="48"/>
      <c r="B529" s="44">
        <f>IF((SUM(D529:E529)&gt;SUM(G529:H529)),1,0)</f>
        <v>0</v>
      </c>
      <c r="C529" s="44">
        <f>IF((SUM(D529:E529)&lt;SUM(G529:H529)),1,0)</f>
        <v>0</v>
      </c>
      <c r="D529" s="44">
        <f>IF(ISBLANK('Team Matches'!D686),0,1)</f>
        <v>0</v>
      </c>
      <c r="E529" s="44">
        <f>IF(ISBLANK('Team Matches'!E686),0,1)</f>
        <v>0</v>
      </c>
      <c r="F529" s="44" t="str">
        <f>IF(AND((SUM(D529:E529)=SUM(G529:H529)),(SUM(D529:E529,G529:H529)&lt;&gt;0)),"X","")</f>
        <v/>
      </c>
      <c r="G529" s="44">
        <f>IF(ISBLANK('Team Matches'!G686),0,1)</f>
        <v>0</v>
      </c>
      <c r="H529" s="44">
        <f>IF(ISBLANK('Team Matches'!H686),0,1)</f>
        <v>0</v>
      </c>
      <c r="I529" s="44">
        <f>IF((SUM(G529:H529)&gt;SUM(D529:E529)),1,0)</f>
        <v>0</v>
      </c>
      <c r="J529" s="44">
        <f>IF((SUM(D529:E529)&gt;SUM(G529:H529)),1,0)</f>
        <v>0</v>
      </c>
      <c r="K529" s="49"/>
    </row>
    <row r="530" spans="1:11" ht="14.25" customHeight="1" x14ac:dyDescent="0.2">
      <c r="A530" s="48"/>
      <c r="B530" s="44">
        <f>IF((SUM(D530:E530)&gt;SUM(G530:H530)),1,0)</f>
        <v>0</v>
      </c>
      <c r="C530" s="44">
        <f>IF((SUM(D530:E530)&lt;SUM(G530:H530)),1,0)</f>
        <v>0</v>
      </c>
      <c r="D530" s="44">
        <f>IF(ISBLANK('Team Matches'!D687),0,1)</f>
        <v>0</v>
      </c>
      <c r="E530" s="44">
        <f>IF(ISBLANK('Team Matches'!E687),0,1)</f>
        <v>0</v>
      </c>
      <c r="F530" s="44" t="str">
        <f>IF(AND((SUM(D530:E530)=SUM(G530:H530)),(SUM(D530:E530,G530:H530)&lt;&gt;0)),"X","")</f>
        <v/>
      </c>
      <c r="G530" s="44">
        <f>IF(ISBLANK('Team Matches'!G687),0,1)</f>
        <v>0</v>
      </c>
      <c r="H530" s="44">
        <f>IF(ISBLANK('Team Matches'!H687),0,1)</f>
        <v>0</v>
      </c>
      <c r="I530" s="44">
        <f>IF((SUM(G530:H530)&gt;SUM(D530:E530)),1,0)</f>
        <v>0</v>
      </c>
      <c r="J530" s="44">
        <f>IF((SUM(D530:E530)&gt;SUM(G530:H530)),1,0)</f>
        <v>0</v>
      </c>
      <c r="K530" s="49"/>
    </row>
    <row r="531" spans="1:11" ht="14.25" customHeight="1" x14ac:dyDescent="0.2">
      <c r="A531" s="48"/>
      <c r="B531" s="44">
        <f>IF((SUM(D531:E531)&gt;SUM(G531:H531)),1,0)</f>
        <v>0</v>
      </c>
      <c r="C531" s="44">
        <f>IF((SUM(D531:E531)&lt;SUM(G531:H531)),1,0)</f>
        <v>0</v>
      </c>
      <c r="D531" s="44">
        <f>IF(ISBLANK('Team Matches'!D688),0,1)</f>
        <v>0</v>
      </c>
      <c r="E531" s="44">
        <f>IF(ISBLANK('Team Matches'!E688),0,1)</f>
        <v>0</v>
      </c>
      <c r="F531" s="44" t="str">
        <f>IF(AND((SUM(D531:E531)=SUM(G531:H531)),(SUM(D531:E531,G531:H531)&lt;&gt;0)),"X","")</f>
        <v/>
      </c>
      <c r="G531" s="44">
        <f>IF(ISBLANK('Team Matches'!G688),0,1)</f>
        <v>0</v>
      </c>
      <c r="H531" s="44">
        <f>IF(ISBLANK('Team Matches'!H688),0,1)</f>
        <v>0</v>
      </c>
      <c r="I531" s="44">
        <f>IF((SUM(G531:H531)&gt;SUM(D531:E531)),1,0)</f>
        <v>0</v>
      </c>
      <c r="J531" s="44">
        <f>IF((SUM(D531:E531)&gt;SUM(G531:H531)),1,0)</f>
        <v>0</v>
      </c>
      <c r="K531" s="49"/>
    </row>
    <row r="532" spans="1:11" ht="14.25" customHeight="1" x14ac:dyDescent="0.2">
      <c r="A532" s="48"/>
      <c r="B532" s="44">
        <f>IF((SUM(D532:E532)&gt;SUM(G532:H532)),1,0)</f>
        <v>0</v>
      </c>
      <c r="C532" s="44">
        <f>IF((SUM(D532:E532)&lt;SUM(G532:H532)),1,0)</f>
        <v>0</v>
      </c>
      <c r="D532" s="44">
        <f>IF(ISBLANK('Team Matches'!D689),0,1)</f>
        <v>0</v>
      </c>
      <c r="E532" s="44">
        <f>IF(ISBLANK('Team Matches'!E689),0,1)</f>
        <v>0</v>
      </c>
      <c r="F532" s="44" t="str">
        <f>IF(AND((SUM(D532:E532)=SUM(G532:H532)),(SUM(D532:E532,G532:H532)&lt;&gt;0)),"X","")</f>
        <v/>
      </c>
      <c r="G532" s="44">
        <f>IF(ISBLANK('Team Matches'!G689),0,1)</f>
        <v>0</v>
      </c>
      <c r="H532" s="44">
        <f>IF(ISBLANK('Team Matches'!H689),0,1)</f>
        <v>0</v>
      </c>
      <c r="I532" s="44">
        <f>IF((SUM(G532:H532)&gt;SUM(D532:E532)),1,0)</f>
        <v>0</v>
      </c>
      <c r="J532" s="44">
        <f>IF((SUM(D532:E532)&gt;SUM(G532:H532)),1,0)</f>
        <v>0</v>
      </c>
      <c r="K532" s="49"/>
    </row>
    <row r="533" spans="1:11" ht="14.25" customHeight="1" x14ac:dyDescent="0.25">
      <c r="A533" s="64" t="s">
        <v>306</v>
      </c>
      <c r="B533" s="44">
        <f>SUM(B528:B532)</f>
        <v>0</v>
      </c>
      <c r="C533" s="44">
        <f>SUM(C528:C532)</f>
        <v>0</v>
      </c>
      <c r="D533" s="44">
        <f>SUM(D528:D532)</f>
        <v>0</v>
      </c>
      <c r="E533" s="44">
        <f>SUM(E528:E532)</f>
        <v>0</v>
      </c>
      <c r="F533" s="92"/>
      <c r="G533" s="44">
        <f>SUM(G528:G532)</f>
        <v>0</v>
      </c>
      <c r="H533" s="44">
        <f>SUM(H528:H532)</f>
        <v>0</v>
      </c>
      <c r="I533" s="44">
        <f>SUM(I528:I532)</f>
        <v>0</v>
      </c>
      <c r="J533" s="44">
        <f>SUM(J528:J532)</f>
        <v>0</v>
      </c>
      <c r="K533" s="49"/>
    </row>
    <row r="534" spans="1:11" ht="14.25" customHeight="1" x14ac:dyDescent="0.2">
      <c r="A534" s="48"/>
      <c r="B534" s="92"/>
      <c r="C534" s="92"/>
      <c r="D534" s="92"/>
      <c r="E534" s="92"/>
      <c r="F534" s="92"/>
      <c r="G534" s="92"/>
      <c r="H534" s="92"/>
      <c r="I534" s="92"/>
      <c r="J534" s="92"/>
      <c r="K534" s="49"/>
    </row>
    <row r="535" spans="1:11" ht="14.25" customHeight="1" x14ac:dyDescent="0.2">
      <c r="A535" s="48"/>
      <c r="B535" s="43" t="s">
        <v>307</v>
      </c>
      <c r="C535" s="34" t="s">
        <v>308</v>
      </c>
      <c r="D535" s="34" t="s">
        <v>309</v>
      </c>
      <c r="E535" s="34" t="s">
        <v>310</v>
      </c>
      <c r="F535" s="34" t="s">
        <v>311</v>
      </c>
      <c r="G535" s="34" t="s">
        <v>312</v>
      </c>
      <c r="H535" s="34" t="s">
        <v>313</v>
      </c>
      <c r="I535" s="34" t="s">
        <v>314</v>
      </c>
      <c r="J535" s="34" t="s">
        <v>315</v>
      </c>
      <c r="K535" s="50" t="s">
        <v>316</v>
      </c>
    </row>
    <row r="536" spans="1:11" ht="14.25" customHeight="1" x14ac:dyDescent="0.2">
      <c r="A536" s="51" t="s">
        <v>359</v>
      </c>
      <c r="B536" s="52">
        <f>'Team Matches'!C693</f>
        <v>0</v>
      </c>
      <c r="C536" s="53">
        <f>'Team Matches Results Tally'!B533</f>
        <v>0</v>
      </c>
      <c r="D536" s="53">
        <f>SUM('Team Matches Results Tally'!D533:E533)</f>
        <v>0</v>
      </c>
      <c r="E536" s="53">
        <f>'Team Matches Results Tally'!C533</f>
        <v>0</v>
      </c>
      <c r="F536" s="52">
        <f>'Team Matches'!I693</f>
        <v>0</v>
      </c>
      <c r="G536" s="53">
        <f>'Team Matches Results Tally'!I533</f>
        <v>0</v>
      </c>
      <c r="H536" s="53">
        <f>SUM('Team Matches Results Tally'!G533:H533)</f>
        <v>0</v>
      </c>
      <c r="I536" s="53">
        <f>'Team Matches Results Tally'!J533</f>
        <v>0</v>
      </c>
      <c r="J536" s="52" t="str">
        <f>IF(AND(B536=1,F536&lt;&gt;1),'Team Matches'!B682,IF(AND(F536=1,B536&lt;&gt;1),'Team Matches'!G682,""))</f>
        <v/>
      </c>
      <c r="K536" s="54" t="str">
        <f>IF(AND(B536=1,F536&lt;&gt;1),'Team Matches'!G682,IF(AND(F536=1,B536&lt;&gt;1),'Team Matches'!B682,""))</f>
        <v/>
      </c>
    </row>
    <row r="537" spans="1:11" ht="14.25" customHeight="1" x14ac:dyDescent="0.2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1:11" ht="14.25" customHeight="1" x14ac:dyDescent="0.2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1:11" ht="14.25" customHeight="1" x14ac:dyDescent="0.25">
      <c r="A539" s="45" t="s">
        <v>276</v>
      </c>
      <c r="B539" s="46"/>
      <c r="C539" s="46"/>
      <c r="D539" s="46"/>
      <c r="E539" s="46"/>
      <c r="F539" s="46"/>
      <c r="G539" s="46"/>
      <c r="H539" s="46"/>
      <c r="I539" s="46"/>
      <c r="J539" s="46"/>
      <c r="K539" s="47"/>
    </row>
    <row r="540" spans="1:11" ht="14.25" customHeight="1" x14ac:dyDescent="0.2">
      <c r="A540" s="48"/>
      <c r="B540" s="95" t="s">
        <v>303</v>
      </c>
      <c r="C540" s="95" t="s">
        <v>304</v>
      </c>
      <c r="D540" s="106" t="s">
        <v>305</v>
      </c>
      <c r="E540" s="107"/>
      <c r="F540" s="107"/>
      <c r="G540" s="107"/>
      <c r="H540" s="107"/>
      <c r="I540" s="95" t="s">
        <v>303</v>
      </c>
      <c r="J540" s="95" t="s">
        <v>304</v>
      </c>
      <c r="K540" s="49"/>
    </row>
    <row r="541" spans="1:11" ht="14.25" customHeight="1" x14ac:dyDescent="0.2">
      <c r="A541" s="48"/>
      <c r="B541" s="44">
        <f>IF((SUM(D541:E541)&gt;SUM(G541:H541)),1,0)</f>
        <v>0</v>
      </c>
      <c r="C541" s="44">
        <f>IF((SUM(D541:E541)&lt;SUM(G541:H541)),1,0)</f>
        <v>0</v>
      </c>
      <c r="D541" s="44">
        <f>IF(ISBLANK('Team Matches'!D702),0,1)</f>
        <v>0</v>
      </c>
      <c r="E541" s="44">
        <f>IF(ISBLANK('Team Matches'!E702),0,1)</f>
        <v>0</v>
      </c>
      <c r="F541" s="44" t="str">
        <f>IF(AND((SUM(D541:E541)=SUM(G541:H541)),(SUM(D541:E541,G541:H541)&lt;&gt;0)),"X","")</f>
        <v/>
      </c>
      <c r="G541" s="44">
        <f>IF(ISBLANK('Team Matches'!G702),0,1)</f>
        <v>0</v>
      </c>
      <c r="H541" s="44">
        <f>IF(ISBLANK('Team Matches'!H702),0,1)</f>
        <v>0</v>
      </c>
      <c r="I541" s="44">
        <f>IF((SUM(G541:H541)&gt;SUM(D541:E541)),1,0)</f>
        <v>0</v>
      </c>
      <c r="J541" s="44">
        <f>IF((SUM(D541:E541)&gt;SUM(G541:H541)),1,0)</f>
        <v>0</v>
      </c>
      <c r="K541" s="49"/>
    </row>
    <row r="542" spans="1:11" ht="14.25" customHeight="1" x14ac:dyDescent="0.2">
      <c r="A542" s="48"/>
      <c r="B542" s="44">
        <f>IF((SUM(D542:E542)&gt;SUM(G542:H542)),1,0)</f>
        <v>0</v>
      </c>
      <c r="C542" s="44">
        <f>IF((SUM(D542:E542)&lt;SUM(G542:H542)),1,0)</f>
        <v>0</v>
      </c>
      <c r="D542" s="44">
        <f>IF(ISBLANK('Team Matches'!D703),0,1)</f>
        <v>0</v>
      </c>
      <c r="E542" s="44">
        <f>IF(ISBLANK('Team Matches'!E703),0,1)</f>
        <v>0</v>
      </c>
      <c r="F542" s="44" t="str">
        <f>IF(AND((SUM(D542:E542)=SUM(G542:H542)),(SUM(D542:E542,G542:H542)&lt;&gt;0)),"X","")</f>
        <v/>
      </c>
      <c r="G542" s="44">
        <f>IF(ISBLANK('Team Matches'!G703),0,1)</f>
        <v>0</v>
      </c>
      <c r="H542" s="44">
        <f>IF(ISBLANK('Team Matches'!H703),0,1)</f>
        <v>0</v>
      </c>
      <c r="I542" s="44">
        <f>IF((SUM(G542:H542)&gt;SUM(D542:E542)),1,0)</f>
        <v>0</v>
      </c>
      <c r="J542" s="44">
        <f>IF((SUM(D542:E542)&gt;SUM(G542:H542)),1,0)</f>
        <v>0</v>
      </c>
      <c r="K542" s="49"/>
    </row>
    <row r="543" spans="1:11" ht="14.25" customHeight="1" x14ac:dyDescent="0.2">
      <c r="A543" s="48"/>
      <c r="B543" s="44">
        <f>IF((SUM(D543:E543)&gt;SUM(G543:H543)),1,0)</f>
        <v>0</v>
      </c>
      <c r="C543" s="44">
        <f>IF((SUM(D543:E543)&lt;SUM(G543:H543)),1,0)</f>
        <v>0</v>
      </c>
      <c r="D543" s="44">
        <f>IF(ISBLANK('Team Matches'!D704),0,1)</f>
        <v>0</v>
      </c>
      <c r="E543" s="44">
        <f>IF(ISBLANK('Team Matches'!E704),0,1)</f>
        <v>0</v>
      </c>
      <c r="F543" s="44" t="str">
        <f>IF(AND((SUM(D543:E543)=SUM(G543:H543)),(SUM(D543:E543,G543:H543)&lt;&gt;0)),"X","")</f>
        <v/>
      </c>
      <c r="G543" s="44">
        <f>IF(ISBLANK('Team Matches'!G704),0,1)</f>
        <v>0</v>
      </c>
      <c r="H543" s="44">
        <f>IF(ISBLANK('Team Matches'!H704),0,1)</f>
        <v>0</v>
      </c>
      <c r="I543" s="44">
        <f>IF((SUM(G543:H543)&gt;SUM(D543:E543)),1,0)</f>
        <v>0</v>
      </c>
      <c r="J543" s="44">
        <f>IF((SUM(D543:E543)&gt;SUM(G543:H543)),1,0)</f>
        <v>0</v>
      </c>
      <c r="K543" s="49"/>
    </row>
    <row r="544" spans="1:11" ht="14.25" customHeight="1" x14ac:dyDescent="0.2">
      <c r="A544" s="48"/>
      <c r="B544" s="44">
        <f>IF((SUM(D544:E544)&gt;SUM(G544:H544)),1,0)</f>
        <v>0</v>
      </c>
      <c r="C544" s="44">
        <f>IF((SUM(D544:E544)&lt;SUM(G544:H544)),1,0)</f>
        <v>0</v>
      </c>
      <c r="D544" s="44">
        <f>IF(ISBLANK('Team Matches'!D705),0,1)</f>
        <v>0</v>
      </c>
      <c r="E544" s="44">
        <f>IF(ISBLANK('Team Matches'!E705),0,1)</f>
        <v>0</v>
      </c>
      <c r="F544" s="44" t="str">
        <f>IF(AND((SUM(D544:E544)=SUM(G544:H544)),(SUM(D544:E544,G544:H544)&lt;&gt;0)),"X","")</f>
        <v/>
      </c>
      <c r="G544" s="44">
        <f>IF(ISBLANK('Team Matches'!G705),0,1)</f>
        <v>0</v>
      </c>
      <c r="H544" s="44">
        <f>IF(ISBLANK('Team Matches'!H705),0,1)</f>
        <v>0</v>
      </c>
      <c r="I544" s="44">
        <f>IF((SUM(G544:H544)&gt;SUM(D544:E544)),1,0)</f>
        <v>0</v>
      </c>
      <c r="J544" s="44">
        <f>IF((SUM(D544:E544)&gt;SUM(G544:H544)),1,0)</f>
        <v>0</v>
      </c>
      <c r="K544" s="49"/>
    </row>
    <row r="545" spans="1:11" ht="14.25" customHeight="1" x14ac:dyDescent="0.2">
      <c r="A545" s="48"/>
      <c r="B545" s="44">
        <f>IF((SUM(D545:E545)&gt;SUM(G545:H545)),1,0)</f>
        <v>0</v>
      </c>
      <c r="C545" s="44">
        <f>IF((SUM(D545:E545)&lt;SUM(G545:H545)),1,0)</f>
        <v>0</v>
      </c>
      <c r="D545" s="44">
        <f>IF(ISBLANK('Team Matches'!D706),0,1)</f>
        <v>0</v>
      </c>
      <c r="E545" s="44">
        <f>IF(ISBLANK('Team Matches'!E706),0,1)</f>
        <v>0</v>
      </c>
      <c r="F545" s="44" t="str">
        <f>IF(AND((SUM(D545:E545)=SUM(G545:H545)),(SUM(D545:E545,G545:H545)&lt;&gt;0)),"X","")</f>
        <v/>
      </c>
      <c r="G545" s="44">
        <f>IF(ISBLANK('Team Matches'!G706),0,1)</f>
        <v>0</v>
      </c>
      <c r="H545" s="44">
        <f>IF(ISBLANK('Team Matches'!H706),0,1)</f>
        <v>0</v>
      </c>
      <c r="I545" s="44">
        <f>IF((SUM(G545:H545)&gt;SUM(D545:E545)),1,0)</f>
        <v>0</v>
      </c>
      <c r="J545" s="44">
        <f>IF((SUM(D545:E545)&gt;SUM(G545:H545)),1,0)</f>
        <v>0</v>
      </c>
      <c r="K545" s="49"/>
    </row>
    <row r="546" spans="1:11" ht="14.25" customHeight="1" x14ac:dyDescent="0.25">
      <c r="A546" s="64" t="s">
        <v>306</v>
      </c>
      <c r="B546" s="44">
        <f>SUM(B541:B545)</f>
        <v>0</v>
      </c>
      <c r="C546" s="44">
        <f>SUM(C541:C545)</f>
        <v>0</v>
      </c>
      <c r="D546" s="44">
        <f>SUM(D541:D545)</f>
        <v>0</v>
      </c>
      <c r="E546" s="44">
        <f>SUM(E541:E545)</f>
        <v>0</v>
      </c>
      <c r="F546" s="92"/>
      <c r="G546" s="44">
        <f>SUM(G541:G545)</f>
        <v>0</v>
      </c>
      <c r="H546" s="44">
        <f>SUM(H541:H545)</f>
        <v>0</v>
      </c>
      <c r="I546" s="44">
        <f>SUM(I541:I545)</f>
        <v>0</v>
      </c>
      <c r="J546" s="44">
        <f>SUM(J541:J545)</f>
        <v>0</v>
      </c>
      <c r="K546" s="49"/>
    </row>
    <row r="547" spans="1:11" ht="14.25" customHeight="1" x14ac:dyDescent="0.2">
      <c r="A547" s="48"/>
      <c r="B547" s="92"/>
      <c r="C547" s="92"/>
      <c r="D547" s="92"/>
      <c r="E547" s="92"/>
      <c r="F547" s="92"/>
      <c r="G547" s="92"/>
      <c r="H547" s="92"/>
      <c r="I547" s="92"/>
      <c r="J547" s="92"/>
      <c r="K547" s="49"/>
    </row>
    <row r="548" spans="1:11" ht="14.25" customHeight="1" x14ac:dyDescent="0.2">
      <c r="A548" s="48"/>
      <c r="B548" s="43" t="s">
        <v>307</v>
      </c>
      <c r="C548" s="34" t="s">
        <v>308</v>
      </c>
      <c r="D548" s="34" t="s">
        <v>309</v>
      </c>
      <c r="E548" s="34" t="s">
        <v>310</v>
      </c>
      <c r="F548" s="34" t="s">
        <v>311</v>
      </c>
      <c r="G548" s="34" t="s">
        <v>312</v>
      </c>
      <c r="H548" s="34" t="s">
        <v>313</v>
      </c>
      <c r="I548" s="34" t="s">
        <v>314</v>
      </c>
      <c r="J548" s="34" t="s">
        <v>315</v>
      </c>
      <c r="K548" s="50" t="s">
        <v>316</v>
      </c>
    </row>
    <row r="549" spans="1:11" ht="14.25" customHeight="1" x14ac:dyDescent="0.2">
      <c r="A549" s="51" t="s">
        <v>360</v>
      </c>
      <c r="B549" s="52">
        <f>'Team Matches'!C710</f>
        <v>0</v>
      </c>
      <c r="C549" s="53">
        <f>'Team Matches Results Tally'!B546</f>
        <v>0</v>
      </c>
      <c r="D549" s="53">
        <f>SUM('Team Matches Results Tally'!D546:E546)</f>
        <v>0</v>
      </c>
      <c r="E549" s="53">
        <f>'Team Matches Results Tally'!C546</f>
        <v>0</v>
      </c>
      <c r="F549" s="52">
        <f>'Team Matches'!I710</f>
        <v>0</v>
      </c>
      <c r="G549" s="53">
        <f>'Team Matches Results Tally'!I546</f>
        <v>0</v>
      </c>
      <c r="H549" s="53">
        <f>SUM('Team Matches Results Tally'!G546:H546)</f>
        <v>0</v>
      </c>
      <c r="I549" s="53">
        <f>'Team Matches Results Tally'!J546</f>
        <v>0</v>
      </c>
      <c r="J549" s="52" t="str">
        <f>IF(AND(B549=1,F549&lt;&gt;1),'Team Matches'!B699,IF(AND(F549=1,B549&lt;&gt;1),'Team Matches'!G699,""))</f>
        <v/>
      </c>
      <c r="K549" s="54" t="str">
        <f>IF(AND(B549=1,F549&lt;&gt;1),'Team Matches'!G699,IF(AND(F549=1,B549&lt;&gt;1),'Team Matches'!B699,""))</f>
        <v/>
      </c>
    </row>
    <row r="550" spans="1:11" ht="14.25" customHeight="1" x14ac:dyDescent="0.2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1:11" ht="14.25" customHeight="1" x14ac:dyDescent="0.2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1:11" ht="14.25" customHeight="1" x14ac:dyDescent="0.25">
      <c r="A552" s="45" t="s">
        <v>279</v>
      </c>
      <c r="B552" s="46"/>
      <c r="C552" s="46"/>
      <c r="D552" s="46"/>
      <c r="E552" s="46"/>
      <c r="F552" s="46"/>
      <c r="G552" s="46"/>
      <c r="H552" s="46"/>
      <c r="I552" s="46"/>
      <c r="J552" s="46"/>
      <c r="K552" s="47"/>
    </row>
    <row r="553" spans="1:11" ht="14.25" customHeight="1" x14ac:dyDescent="0.2">
      <c r="A553" s="48"/>
      <c r="B553" s="95" t="s">
        <v>303</v>
      </c>
      <c r="C553" s="95" t="s">
        <v>304</v>
      </c>
      <c r="D553" s="106" t="s">
        <v>305</v>
      </c>
      <c r="E553" s="107"/>
      <c r="F553" s="107"/>
      <c r="G553" s="107"/>
      <c r="H553" s="107"/>
      <c r="I553" s="95" t="s">
        <v>303</v>
      </c>
      <c r="J553" s="95" t="s">
        <v>304</v>
      </c>
      <c r="K553" s="49"/>
    </row>
    <row r="554" spans="1:11" ht="14.25" customHeight="1" x14ac:dyDescent="0.2">
      <c r="A554" s="48"/>
      <c r="B554" s="44">
        <f>IF((SUM(D554:E554)&gt;SUM(G554:H554)),1,0)</f>
        <v>0</v>
      </c>
      <c r="C554" s="44">
        <f>IF((SUM(D554:E554)&lt;SUM(G554:H554)),1,0)</f>
        <v>0</v>
      </c>
      <c r="D554" s="44">
        <f>IF(ISBLANK('Team Matches'!D719),0,1)</f>
        <v>0</v>
      </c>
      <c r="E554" s="44">
        <f>IF(ISBLANK('Team Matches'!E719),0,1)</f>
        <v>0</v>
      </c>
      <c r="F554" s="44" t="str">
        <f>IF(AND((SUM(D554:E554)=SUM(G554:H554)),(SUM(D554:E554,G554:H554)&lt;&gt;0)),"X","")</f>
        <v/>
      </c>
      <c r="G554" s="44">
        <f>IF(ISBLANK('Team Matches'!G719),0,1)</f>
        <v>0</v>
      </c>
      <c r="H554" s="44">
        <f>IF(ISBLANK('Team Matches'!H719),0,1)</f>
        <v>0</v>
      </c>
      <c r="I554" s="44">
        <f>IF((SUM(G554:H554)&gt;SUM(D554:E554)),1,0)</f>
        <v>0</v>
      </c>
      <c r="J554" s="44">
        <f>IF((SUM(D554:E554)&gt;SUM(G554:H554)),1,0)</f>
        <v>0</v>
      </c>
      <c r="K554" s="49"/>
    </row>
    <row r="555" spans="1:11" ht="14.25" customHeight="1" x14ac:dyDescent="0.2">
      <c r="A555" s="48"/>
      <c r="B555" s="44">
        <f>IF((SUM(D555:E555)&gt;SUM(G555:H555)),1,0)</f>
        <v>0</v>
      </c>
      <c r="C555" s="44">
        <f>IF((SUM(D555:E555)&lt;SUM(G555:H555)),1,0)</f>
        <v>0</v>
      </c>
      <c r="D555" s="44">
        <f>IF(ISBLANK('Team Matches'!D720),0,1)</f>
        <v>0</v>
      </c>
      <c r="E555" s="44">
        <f>IF(ISBLANK('Team Matches'!E720),0,1)</f>
        <v>0</v>
      </c>
      <c r="F555" s="44" t="str">
        <f>IF(AND((SUM(D555:E555)=SUM(G555:H555)),(SUM(D555:E555,G555:H555)&lt;&gt;0)),"X","")</f>
        <v/>
      </c>
      <c r="G555" s="44">
        <f>IF(ISBLANK('Team Matches'!G720),0,1)</f>
        <v>0</v>
      </c>
      <c r="H555" s="44">
        <f>IF(ISBLANK('Team Matches'!H720),0,1)</f>
        <v>0</v>
      </c>
      <c r="I555" s="44">
        <f>IF((SUM(G555:H555)&gt;SUM(D555:E555)),1,0)</f>
        <v>0</v>
      </c>
      <c r="J555" s="44">
        <f>IF((SUM(D555:E555)&gt;SUM(G555:H555)),1,0)</f>
        <v>0</v>
      </c>
      <c r="K555" s="49"/>
    </row>
    <row r="556" spans="1:11" ht="14.25" customHeight="1" x14ac:dyDescent="0.2">
      <c r="A556" s="48"/>
      <c r="B556" s="44">
        <f>IF((SUM(D556:E556)&gt;SUM(G556:H556)),1,0)</f>
        <v>0</v>
      </c>
      <c r="C556" s="44">
        <f>IF((SUM(D556:E556)&lt;SUM(G556:H556)),1,0)</f>
        <v>0</v>
      </c>
      <c r="D556" s="44">
        <f>IF(ISBLANK('Team Matches'!D721),0,1)</f>
        <v>0</v>
      </c>
      <c r="E556" s="44">
        <f>IF(ISBLANK('Team Matches'!E721),0,1)</f>
        <v>0</v>
      </c>
      <c r="F556" s="44" t="str">
        <f>IF(AND((SUM(D556:E556)=SUM(G556:H556)),(SUM(D556:E556,G556:H556)&lt;&gt;0)),"X","")</f>
        <v/>
      </c>
      <c r="G556" s="44">
        <f>IF(ISBLANK('Team Matches'!G721),0,1)</f>
        <v>0</v>
      </c>
      <c r="H556" s="44">
        <f>IF(ISBLANK('Team Matches'!H721),0,1)</f>
        <v>0</v>
      </c>
      <c r="I556" s="44">
        <f>IF((SUM(G556:H556)&gt;SUM(D556:E556)),1,0)</f>
        <v>0</v>
      </c>
      <c r="J556" s="44">
        <f>IF((SUM(D556:E556)&gt;SUM(G556:H556)),1,0)</f>
        <v>0</v>
      </c>
      <c r="K556" s="49"/>
    </row>
    <row r="557" spans="1:11" ht="14.25" customHeight="1" x14ac:dyDescent="0.2">
      <c r="A557" s="48"/>
      <c r="B557" s="44">
        <f>IF((SUM(D557:E557)&gt;SUM(G557:H557)),1,0)</f>
        <v>0</v>
      </c>
      <c r="C557" s="44">
        <f>IF((SUM(D557:E557)&lt;SUM(G557:H557)),1,0)</f>
        <v>0</v>
      </c>
      <c r="D557" s="44">
        <f>IF(ISBLANK('Team Matches'!D722),0,1)</f>
        <v>0</v>
      </c>
      <c r="E557" s="44">
        <f>IF(ISBLANK('Team Matches'!E722),0,1)</f>
        <v>0</v>
      </c>
      <c r="F557" s="44" t="str">
        <f>IF(AND((SUM(D557:E557)=SUM(G557:H557)),(SUM(D557:E557,G557:H557)&lt;&gt;0)),"X","")</f>
        <v/>
      </c>
      <c r="G557" s="44">
        <f>IF(ISBLANK('Team Matches'!G722),0,1)</f>
        <v>0</v>
      </c>
      <c r="H557" s="44">
        <f>IF(ISBLANK('Team Matches'!H722),0,1)</f>
        <v>0</v>
      </c>
      <c r="I557" s="44">
        <f>IF((SUM(G557:H557)&gt;SUM(D557:E557)),1,0)</f>
        <v>0</v>
      </c>
      <c r="J557" s="44">
        <f>IF((SUM(D557:E557)&gt;SUM(G557:H557)),1,0)</f>
        <v>0</v>
      </c>
      <c r="K557" s="49"/>
    </row>
    <row r="558" spans="1:11" ht="14.25" customHeight="1" x14ac:dyDescent="0.2">
      <c r="A558" s="48"/>
      <c r="B558" s="44">
        <f>IF((SUM(D558:E558)&gt;SUM(G558:H558)),1,0)</f>
        <v>0</v>
      </c>
      <c r="C558" s="44">
        <f>IF((SUM(D558:E558)&lt;SUM(G558:H558)),1,0)</f>
        <v>0</v>
      </c>
      <c r="D558" s="44">
        <f>IF(ISBLANK('Team Matches'!D723),0,1)</f>
        <v>0</v>
      </c>
      <c r="E558" s="44">
        <f>IF(ISBLANK('Team Matches'!E723),0,1)</f>
        <v>0</v>
      </c>
      <c r="F558" s="44" t="str">
        <f>IF(AND((SUM(D558:E558)=SUM(G558:H558)),(SUM(D558:E558,G558:H558)&lt;&gt;0)),"X","")</f>
        <v/>
      </c>
      <c r="G558" s="44">
        <f>IF(ISBLANK('Team Matches'!G723),0,1)</f>
        <v>0</v>
      </c>
      <c r="H558" s="44">
        <f>IF(ISBLANK('Team Matches'!H723),0,1)</f>
        <v>0</v>
      </c>
      <c r="I558" s="44">
        <f>IF((SUM(G558:H558)&gt;SUM(D558:E558)),1,0)</f>
        <v>0</v>
      </c>
      <c r="J558" s="44">
        <f>IF((SUM(D558:E558)&gt;SUM(G558:H558)),1,0)</f>
        <v>0</v>
      </c>
      <c r="K558" s="49"/>
    </row>
    <row r="559" spans="1:11" ht="14.25" customHeight="1" x14ac:dyDescent="0.25">
      <c r="A559" s="64" t="s">
        <v>306</v>
      </c>
      <c r="B559" s="44">
        <f>SUM(B554:B558)</f>
        <v>0</v>
      </c>
      <c r="C559" s="44">
        <f>SUM(C554:C558)</f>
        <v>0</v>
      </c>
      <c r="D559" s="44">
        <f>SUM(D554:D558)</f>
        <v>0</v>
      </c>
      <c r="E559" s="44">
        <f>SUM(E554:E558)</f>
        <v>0</v>
      </c>
      <c r="F559" s="92"/>
      <c r="G559" s="44">
        <f>SUM(G554:G558)</f>
        <v>0</v>
      </c>
      <c r="H559" s="44">
        <f>SUM(H554:H558)</f>
        <v>0</v>
      </c>
      <c r="I559" s="44">
        <f>SUM(I554:I558)</f>
        <v>0</v>
      </c>
      <c r="J559" s="44">
        <f>SUM(J554:J558)</f>
        <v>0</v>
      </c>
      <c r="K559" s="49"/>
    </row>
    <row r="560" spans="1:11" ht="14.25" customHeight="1" x14ac:dyDescent="0.2">
      <c r="A560" s="48"/>
      <c r="B560" s="92"/>
      <c r="C560" s="92"/>
      <c r="D560" s="92"/>
      <c r="E560" s="92"/>
      <c r="F560" s="92"/>
      <c r="G560" s="92"/>
      <c r="H560" s="92"/>
      <c r="I560" s="92"/>
      <c r="J560" s="92"/>
      <c r="K560" s="49"/>
    </row>
    <row r="561" spans="1:11" ht="14.25" customHeight="1" x14ac:dyDescent="0.2">
      <c r="A561" s="48"/>
      <c r="B561" s="43" t="s">
        <v>307</v>
      </c>
      <c r="C561" s="34" t="s">
        <v>308</v>
      </c>
      <c r="D561" s="34" t="s">
        <v>309</v>
      </c>
      <c r="E561" s="34" t="s">
        <v>310</v>
      </c>
      <c r="F561" s="34" t="s">
        <v>311</v>
      </c>
      <c r="G561" s="34" t="s">
        <v>312</v>
      </c>
      <c r="H561" s="34" t="s">
        <v>313</v>
      </c>
      <c r="I561" s="34" t="s">
        <v>314</v>
      </c>
      <c r="J561" s="34" t="s">
        <v>315</v>
      </c>
      <c r="K561" s="50" t="s">
        <v>316</v>
      </c>
    </row>
    <row r="562" spans="1:11" ht="14.25" customHeight="1" x14ac:dyDescent="0.2">
      <c r="A562" s="51" t="s">
        <v>361</v>
      </c>
      <c r="B562" s="52">
        <f>'Team Matches'!C727</f>
        <v>0</v>
      </c>
      <c r="C562" s="53">
        <f>'Team Matches Results Tally'!B559</f>
        <v>0</v>
      </c>
      <c r="D562" s="53">
        <f>SUM('Team Matches Results Tally'!D559:E559)</f>
        <v>0</v>
      </c>
      <c r="E562" s="53">
        <f>'Team Matches Results Tally'!C559</f>
        <v>0</v>
      </c>
      <c r="F562" s="52">
        <f>'Team Matches'!I727</f>
        <v>0</v>
      </c>
      <c r="G562" s="53">
        <f>'Team Matches Results Tally'!I559</f>
        <v>0</v>
      </c>
      <c r="H562" s="53">
        <f>SUM('Team Matches Results Tally'!G559:H559)</f>
        <v>0</v>
      </c>
      <c r="I562" s="53">
        <f>'Team Matches Results Tally'!J559</f>
        <v>0</v>
      </c>
      <c r="J562" s="52" t="str">
        <f>IF(AND(B562=1,F562&lt;&gt;1),'Team Matches'!B716,IF(AND(F562=1,B562&lt;&gt;1),'Team Matches'!G716,""))</f>
        <v/>
      </c>
      <c r="K562" s="54" t="str">
        <f>IF(AND(B562=1,F562&lt;&gt;1),'Team Matches'!G716,IF(AND(F562=1,B562&lt;&gt;1),'Team Matches'!B716,""))</f>
        <v/>
      </c>
    </row>
    <row r="563" spans="1:11" ht="14.25" customHeight="1" x14ac:dyDescent="0.2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1:11" ht="14.25" customHeight="1" x14ac:dyDescent="0.2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1:11" ht="14.25" customHeight="1" x14ac:dyDescent="0.25">
      <c r="A565" s="45" t="s">
        <v>282</v>
      </c>
      <c r="B565" s="46"/>
      <c r="C565" s="46"/>
      <c r="D565" s="46"/>
      <c r="E565" s="46"/>
      <c r="F565" s="46"/>
      <c r="G565" s="46"/>
      <c r="H565" s="46"/>
      <c r="I565" s="46"/>
      <c r="J565" s="46"/>
      <c r="K565" s="47"/>
    </row>
    <row r="566" spans="1:11" ht="14.25" customHeight="1" x14ac:dyDescent="0.2">
      <c r="A566" s="48"/>
      <c r="B566" s="95" t="s">
        <v>303</v>
      </c>
      <c r="C566" s="95" t="s">
        <v>304</v>
      </c>
      <c r="D566" s="106" t="s">
        <v>305</v>
      </c>
      <c r="E566" s="107"/>
      <c r="F566" s="107"/>
      <c r="G566" s="107"/>
      <c r="H566" s="107"/>
      <c r="I566" s="95" t="s">
        <v>303</v>
      </c>
      <c r="J566" s="95" t="s">
        <v>304</v>
      </c>
      <c r="K566" s="49"/>
    </row>
    <row r="567" spans="1:11" ht="14.25" customHeight="1" x14ac:dyDescent="0.2">
      <c r="A567" s="48"/>
      <c r="B567" s="44">
        <f>IF((SUM(D567:E567)&gt;SUM(G567:H567)),1,0)</f>
        <v>0</v>
      </c>
      <c r="C567" s="44">
        <f>IF((SUM(D567:E567)&lt;SUM(G567:H567)),1,0)</f>
        <v>0</v>
      </c>
      <c r="D567" s="44">
        <f>IF(ISBLANK('Team Matches'!D736),0,1)</f>
        <v>0</v>
      </c>
      <c r="E567" s="44">
        <f>IF(ISBLANK('Team Matches'!E736),0,1)</f>
        <v>0</v>
      </c>
      <c r="F567" s="44" t="str">
        <f>IF(AND((SUM(D567:E567)=SUM(G567:H567)),(SUM(D567:E567,G567:H567)&lt;&gt;0)),"X","")</f>
        <v/>
      </c>
      <c r="G567" s="44">
        <f>IF(ISBLANK('Team Matches'!G736),0,1)</f>
        <v>0</v>
      </c>
      <c r="H567" s="44">
        <f>IF(ISBLANK('Team Matches'!H736),0,1)</f>
        <v>0</v>
      </c>
      <c r="I567" s="44">
        <f>IF((SUM(G567:H567)&gt;SUM(D567:E567)),1,0)</f>
        <v>0</v>
      </c>
      <c r="J567" s="44">
        <f>IF((SUM(D567:E567)&gt;SUM(G567:H567)),1,0)</f>
        <v>0</v>
      </c>
      <c r="K567" s="49"/>
    </row>
    <row r="568" spans="1:11" ht="14.25" customHeight="1" x14ac:dyDescent="0.2">
      <c r="A568" s="48"/>
      <c r="B568" s="44">
        <f>IF((SUM(D568:E568)&gt;SUM(G568:H568)),1,0)</f>
        <v>0</v>
      </c>
      <c r="C568" s="44">
        <f>IF((SUM(D568:E568)&lt;SUM(G568:H568)),1,0)</f>
        <v>0</v>
      </c>
      <c r="D568" s="44">
        <f>IF(ISBLANK('Team Matches'!D737),0,1)</f>
        <v>0</v>
      </c>
      <c r="E568" s="44">
        <f>IF(ISBLANK('Team Matches'!E737),0,1)</f>
        <v>0</v>
      </c>
      <c r="F568" s="44" t="str">
        <f>IF(AND((SUM(D568:E568)=SUM(G568:H568)),(SUM(D568:E568,G568:H568)&lt;&gt;0)),"X","")</f>
        <v/>
      </c>
      <c r="G568" s="44">
        <f>IF(ISBLANK('Team Matches'!G737),0,1)</f>
        <v>0</v>
      </c>
      <c r="H568" s="44">
        <f>IF(ISBLANK('Team Matches'!H737),0,1)</f>
        <v>0</v>
      </c>
      <c r="I568" s="44">
        <f>IF((SUM(G568:H568)&gt;SUM(D568:E568)),1,0)</f>
        <v>0</v>
      </c>
      <c r="J568" s="44">
        <f>IF((SUM(D568:E568)&gt;SUM(G568:H568)),1,0)</f>
        <v>0</v>
      </c>
      <c r="K568" s="49"/>
    </row>
    <row r="569" spans="1:11" ht="14.25" customHeight="1" x14ac:dyDescent="0.2">
      <c r="A569" s="48"/>
      <c r="B569" s="44">
        <f>IF((SUM(D569:E569)&gt;SUM(G569:H569)),1,0)</f>
        <v>0</v>
      </c>
      <c r="C569" s="44">
        <f>IF((SUM(D569:E569)&lt;SUM(G569:H569)),1,0)</f>
        <v>0</v>
      </c>
      <c r="D569" s="44">
        <f>IF(ISBLANK('Team Matches'!D738),0,1)</f>
        <v>0</v>
      </c>
      <c r="E569" s="44">
        <f>IF(ISBLANK('Team Matches'!E738),0,1)</f>
        <v>0</v>
      </c>
      <c r="F569" s="44" t="str">
        <f>IF(AND((SUM(D569:E569)=SUM(G569:H569)),(SUM(D569:E569,G569:H569)&lt;&gt;0)),"X","")</f>
        <v/>
      </c>
      <c r="G569" s="44">
        <f>IF(ISBLANK('Team Matches'!G738),0,1)</f>
        <v>0</v>
      </c>
      <c r="H569" s="44">
        <f>IF(ISBLANK('Team Matches'!H738),0,1)</f>
        <v>0</v>
      </c>
      <c r="I569" s="44">
        <f>IF((SUM(G569:H569)&gt;SUM(D569:E569)),1,0)</f>
        <v>0</v>
      </c>
      <c r="J569" s="44">
        <f>IF((SUM(D569:E569)&gt;SUM(G569:H569)),1,0)</f>
        <v>0</v>
      </c>
      <c r="K569" s="49"/>
    </row>
    <row r="570" spans="1:11" ht="14.25" customHeight="1" x14ac:dyDescent="0.2">
      <c r="A570" s="48"/>
      <c r="B570" s="44">
        <f>IF((SUM(D570:E570)&gt;SUM(G570:H570)),1,0)</f>
        <v>0</v>
      </c>
      <c r="C570" s="44">
        <f>IF((SUM(D570:E570)&lt;SUM(G570:H570)),1,0)</f>
        <v>0</v>
      </c>
      <c r="D570" s="44">
        <f>IF(ISBLANK('Team Matches'!D739),0,1)</f>
        <v>0</v>
      </c>
      <c r="E570" s="44">
        <f>IF(ISBLANK('Team Matches'!E739),0,1)</f>
        <v>0</v>
      </c>
      <c r="F570" s="44" t="str">
        <f>IF(AND((SUM(D570:E570)=SUM(G570:H570)),(SUM(D570:E570,G570:H570)&lt;&gt;0)),"X","")</f>
        <v/>
      </c>
      <c r="G570" s="44">
        <f>IF(ISBLANK('Team Matches'!G739),0,1)</f>
        <v>0</v>
      </c>
      <c r="H570" s="44">
        <f>IF(ISBLANK('Team Matches'!H739),0,1)</f>
        <v>0</v>
      </c>
      <c r="I570" s="44">
        <f>IF((SUM(G570:H570)&gt;SUM(D570:E570)),1,0)</f>
        <v>0</v>
      </c>
      <c r="J570" s="44">
        <f>IF((SUM(D570:E570)&gt;SUM(G570:H570)),1,0)</f>
        <v>0</v>
      </c>
      <c r="K570" s="49"/>
    </row>
    <row r="571" spans="1:11" ht="14.25" customHeight="1" x14ac:dyDescent="0.2">
      <c r="A571" s="48"/>
      <c r="B571" s="44">
        <f>IF((SUM(D571:E571)&gt;SUM(G571:H571)),1,0)</f>
        <v>0</v>
      </c>
      <c r="C571" s="44">
        <f>IF((SUM(D571:E571)&lt;SUM(G571:H571)),1,0)</f>
        <v>0</v>
      </c>
      <c r="D571" s="44">
        <f>IF(ISBLANK('Team Matches'!D740),0,1)</f>
        <v>0</v>
      </c>
      <c r="E571" s="44">
        <f>IF(ISBLANK('Team Matches'!E740),0,1)</f>
        <v>0</v>
      </c>
      <c r="F571" s="44" t="str">
        <f>IF(AND((SUM(D571:E571)=SUM(G571:H571)),(SUM(D571:E571,G571:H571)&lt;&gt;0)),"X","")</f>
        <v/>
      </c>
      <c r="G571" s="44">
        <f>IF(ISBLANK('Team Matches'!G740),0,1)</f>
        <v>0</v>
      </c>
      <c r="H571" s="44">
        <f>IF(ISBLANK('Team Matches'!H740),0,1)</f>
        <v>0</v>
      </c>
      <c r="I571" s="44">
        <f>IF((SUM(G571:H571)&gt;SUM(D571:E571)),1,0)</f>
        <v>0</v>
      </c>
      <c r="J571" s="44">
        <f>IF((SUM(D571:E571)&gt;SUM(G571:H571)),1,0)</f>
        <v>0</v>
      </c>
      <c r="K571" s="49"/>
    </row>
    <row r="572" spans="1:11" ht="14.25" customHeight="1" x14ac:dyDescent="0.25">
      <c r="A572" s="64" t="s">
        <v>306</v>
      </c>
      <c r="B572" s="44">
        <f>SUM(B567:B571)</f>
        <v>0</v>
      </c>
      <c r="C572" s="44">
        <f>SUM(C567:C571)</f>
        <v>0</v>
      </c>
      <c r="D572" s="44">
        <f>SUM(D567:D571)</f>
        <v>0</v>
      </c>
      <c r="E572" s="44">
        <f>SUM(E567:E571)</f>
        <v>0</v>
      </c>
      <c r="F572" s="92"/>
      <c r="G572" s="44">
        <f>SUM(G567:G571)</f>
        <v>0</v>
      </c>
      <c r="H572" s="44">
        <f>SUM(H567:H571)</f>
        <v>0</v>
      </c>
      <c r="I572" s="44">
        <f>SUM(I567:I571)</f>
        <v>0</v>
      </c>
      <c r="J572" s="44">
        <f>SUM(J567:J571)</f>
        <v>0</v>
      </c>
      <c r="K572" s="49"/>
    </row>
    <row r="573" spans="1:11" ht="14.25" customHeight="1" x14ac:dyDescent="0.2">
      <c r="A573" s="48"/>
      <c r="B573" s="92"/>
      <c r="C573" s="92"/>
      <c r="D573" s="92"/>
      <c r="E573" s="92"/>
      <c r="F573" s="92"/>
      <c r="G573" s="92"/>
      <c r="H573" s="92"/>
      <c r="I573" s="92"/>
      <c r="J573" s="92"/>
      <c r="K573" s="49"/>
    </row>
    <row r="574" spans="1:11" ht="14.25" customHeight="1" x14ac:dyDescent="0.2">
      <c r="A574" s="48"/>
      <c r="B574" s="43" t="s">
        <v>307</v>
      </c>
      <c r="C574" s="34" t="s">
        <v>308</v>
      </c>
      <c r="D574" s="34" t="s">
        <v>309</v>
      </c>
      <c r="E574" s="34" t="s">
        <v>310</v>
      </c>
      <c r="F574" s="34" t="s">
        <v>311</v>
      </c>
      <c r="G574" s="34" t="s">
        <v>312</v>
      </c>
      <c r="H574" s="34" t="s">
        <v>313</v>
      </c>
      <c r="I574" s="34" t="s">
        <v>314</v>
      </c>
      <c r="J574" s="34" t="s">
        <v>315</v>
      </c>
      <c r="K574" s="50" t="s">
        <v>316</v>
      </c>
    </row>
    <row r="575" spans="1:11" ht="14.25" customHeight="1" x14ac:dyDescent="0.2">
      <c r="A575" s="51" t="s">
        <v>362</v>
      </c>
      <c r="B575" s="52">
        <f>'Team Matches'!C744</f>
        <v>0</v>
      </c>
      <c r="C575" s="53">
        <f>'Team Matches Results Tally'!B572</f>
        <v>0</v>
      </c>
      <c r="D575" s="53">
        <f>SUM('Team Matches Results Tally'!D572:E572)</f>
        <v>0</v>
      </c>
      <c r="E575" s="53">
        <f>'Team Matches Results Tally'!C572</f>
        <v>0</v>
      </c>
      <c r="F575" s="52">
        <f>'Team Matches'!I744</f>
        <v>0</v>
      </c>
      <c r="G575" s="53">
        <f>'Team Matches Results Tally'!I572</f>
        <v>0</v>
      </c>
      <c r="H575" s="53">
        <f>SUM('Team Matches Results Tally'!G572:H572)</f>
        <v>0</v>
      </c>
      <c r="I575" s="53">
        <f>'Team Matches Results Tally'!J572</f>
        <v>0</v>
      </c>
      <c r="J575" s="52" t="str">
        <f>IF(AND(B575=1,F575&lt;&gt;1),'Team Matches'!B733,IF(AND(F575=1,B575&lt;&gt;1),'Team Matches'!G733,""))</f>
        <v/>
      </c>
      <c r="K575" s="54" t="str">
        <f>IF(AND(B575=1,F575&lt;&gt;1),'Team Matches'!G733,IF(AND(F575=1,B575&lt;&gt;1),'Team Matches'!B733,""))</f>
        <v/>
      </c>
    </row>
    <row r="576" spans="1:11" ht="14.25" customHeight="1" x14ac:dyDescent="0.2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</row>
    <row r="577" spans="1:11" ht="14.25" customHeight="1" x14ac:dyDescent="0.2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</row>
    <row r="578" spans="1:11" ht="14.25" customHeight="1" x14ac:dyDescent="0.25">
      <c r="A578" s="45" t="s">
        <v>285</v>
      </c>
      <c r="B578" s="46"/>
      <c r="C578" s="46"/>
      <c r="D578" s="46"/>
      <c r="E578" s="46"/>
      <c r="F578" s="46"/>
      <c r="G578" s="46"/>
      <c r="H578" s="46"/>
      <c r="I578" s="46"/>
      <c r="J578" s="46"/>
      <c r="K578" s="47"/>
    </row>
    <row r="579" spans="1:11" ht="14.25" customHeight="1" x14ac:dyDescent="0.2">
      <c r="A579" s="48"/>
      <c r="B579" s="95" t="s">
        <v>303</v>
      </c>
      <c r="C579" s="95" t="s">
        <v>304</v>
      </c>
      <c r="D579" s="106" t="s">
        <v>305</v>
      </c>
      <c r="E579" s="107"/>
      <c r="F579" s="107"/>
      <c r="G579" s="107"/>
      <c r="H579" s="107"/>
      <c r="I579" s="95" t="s">
        <v>303</v>
      </c>
      <c r="J579" s="95" t="s">
        <v>304</v>
      </c>
      <c r="K579" s="49"/>
    </row>
    <row r="580" spans="1:11" ht="14.25" customHeight="1" x14ac:dyDescent="0.2">
      <c r="A580" s="48"/>
      <c r="B580" s="44">
        <f>IF((SUM(D580:E580)&gt;SUM(G580:H580)),1,0)</f>
        <v>0</v>
      </c>
      <c r="C580" s="44">
        <f>IF((SUM(D580:E580)&lt;SUM(G580:H580)),1,0)</f>
        <v>0</v>
      </c>
      <c r="D580" s="44">
        <f>IF(ISBLANK('Team Matches'!D753),0,1)</f>
        <v>0</v>
      </c>
      <c r="E580" s="44">
        <f>IF(ISBLANK('Team Matches'!E753),0,1)</f>
        <v>0</v>
      </c>
      <c r="F580" s="44" t="str">
        <f>IF(AND((SUM(D580:E580)=SUM(G580:H580)),(SUM(D580:E580,G580:H580)&lt;&gt;0)),"X","")</f>
        <v/>
      </c>
      <c r="G580" s="44">
        <f>IF(ISBLANK('Team Matches'!G753),0,1)</f>
        <v>0</v>
      </c>
      <c r="H580" s="44">
        <f>IF(ISBLANK('Team Matches'!H753),0,1)</f>
        <v>0</v>
      </c>
      <c r="I580" s="44">
        <f>IF((SUM(G580:H580)&gt;SUM(D580:E580)),1,0)</f>
        <v>0</v>
      </c>
      <c r="J580" s="44">
        <f>IF((SUM(D580:E580)&gt;SUM(G580:H580)),1,0)</f>
        <v>0</v>
      </c>
      <c r="K580" s="49"/>
    </row>
    <row r="581" spans="1:11" ht="14.25" customHeight="1" x14ac:dyDescent="0.2">
      <c r="A581" s="48"/>
      <c r="B581" s="44">
        <f>IF((SUM(D581:E581)&gt;SUM(G581:H581)),1,0)</f>
        <v>0</v>
      </c>
      <c r="C581" s="44">
        <f>IF((SUM(D581:E581)&lt;SUM(G581:H581)),1,0)</f>
        <v>0</v>
      </c>
      <c r="D581" s="44">
        <f>IF(ISBLANK('Team Matches'!D754),0,1)</f>
        <v>0</v>
      </c>
      <c r="E581" s="44">
        <f>IF(ISBLANK('Team Matches'!E754),0,1)</f>
        <v>0</v>
      </c>
      <c r="F581" s="44" t="str">
        <f>IF(AND((SUM(D581:E581)=SUM(G581:H581)),(SUM(D581:E581,G581:H581)&lt;&gt;0)),"X","")</f>
        <v/>
      </c>
      <c r="G581" s="44">
        <f>IF(ISBLANK('Team Matches'!G754),0,1)</f>
        <v>0</v>
      </c>
      <c r="H581" s="44">
        <f>IF(ISBLANK('Team Matches'!H754),0,1)</f>
        <v>0</v>
      </c>
      <c r="I581" s="44">
        <f>IF((SUM(G581:H581)&gt;SUM(D581:E581)),1,0)</f>
        <v>0</v>
      </c>
      <c r="J581" s="44">
        <f>IF((SUM(D581:E581)&gt;SUM(G581:H581)),1,0)</f>
        <v>0</v>
      </c>
      <c r="K581" s="49"/>
    </row>
    <row r="582" spans="1:11" ht="14.25" customHeight="1" x14ac:dyDescent="0.2">
      <c r="A582" s="48"/>
      <c r="B582" s="44">
        <f>IF((SUM(D582:E582)&gt;SUM(G582:H582)),1,0)</f>
        <v>0</v>
      </c>
      <c r="C582" s="44">
        <f>IF((SUM(D582:E582)&lt;SUM(G582:H582)),1,0)</f>
        <v>0</v>
      </c>
      <c r="D582" s="44">
        <f>IF(ISBLANK('Team Matches'!D755),0,1)</f>
        <v>0</v>
      </c>
      <c r="E582" s="44">
        <f>IF(ISBLANK('Team Matches'!E755),0,1)</f>
        <v>0</v>
      </c>
      <c r="F582" s="44" t="str">
        <f>IF(AND((SUM(D582:E582)=SUM(G582:H582)),(SUM(D582:E582,G582:H582)&lt;&gt;0)),"X","")</f>
        <v/>
      </c>
      <c r="G582" s="44">
        <f>IF(ISBLANK('Team Matches'!G755),0,1)</f>
        <v>0</v>
      </c>
      <c r="H582" s="44">
        <f>IF(ISBLANK('Team Matches'!H755),0,1)</f>
        <v>0</v>
      </c>
      <c r="I582" s="44">
        <f>IF((SUM(G582:H582)&gt;SUM(D582:E582)),1,0)</f>
        <v>0</v>
      </c>
      <c r="J582" s="44">
        <f>IF((SUM(D582:E582)&gt;SUM(G582:H582)),1,0)</f>
        <v>0</v>
      </c>
      <c r="K582" s="49"/>
    </row>
    <row r="583" spans="1:11" ht="14.25" customHeight="1" x14ac:dyDescent="0.2">
      <c r="A583" s="48"/>
      <c r="B583" s="44">
        <f>IF((SUM(D583:E583)&gt;SUM(G583:H583)),1,0)</f>
        <v>0</v>
      </c>
      <c r="C583" s="44">
        <f>IF((SUM(D583:E583)&lt;SUM(G583:H583)),1,0)</f>
        <v>0</v>
      </c>
      <c r="D583" s="44">
        <f>IF(ISBLANK('Team Matches'!D756),0,1)</f>
        <v>0</v>
      </c>
      <c r="E583" s="44">
        <f>IF(ISBLANK('Team Matches'!E756),0,1)</f>
        <v>0</v>
      </c>
      <c r="F583" s="44" t="str">
        <f>IF(AND((SUM(D583:E583)=SUM(G583:H583)),(SUM(D583:E583,G583:H583)&lt;&gt;0)),"X","")</f>
        <v/>
      </c>
      <c r="G583" s="44">
        <f>IF(ISBLANK('Team Matches'!G756),0,1)</f>
        <v>0</v>
      </c>
      <c r="H583" s="44">
        <f>IF(ISBLANK('Team Matches'!H756),0,1)</f>
        <v>0</v>
      </c>
      <c r="I583" s="44">
        <f>IF((SUM(G583:H583)&gt;SUM(D583:E583)),1,0)</f>
        <v>0</v>
      </c>
      <c r="J583" s="44">
        <f>IF((SUM(D583:E583)&gt;SUM(G583:H583)),1,0)</f>
        <v>0</v>
      </c>
      <c r="K583" s="49"/>
    </row>
    <row r="584" spans="1:11" ht="14.25" customHeight="1" x14ac:dyDescent="0.2">
      <c r="A584" s="48"/>
      <c r="B584" s="44">
        <f>IF((SUM(D584:E584)&gt;SUM(G584:H584)),1,0)</f>
        <v>0</v>
      </c>
      <c r="C584" s="44">
        <f>IF((SUM(D584:E584)&lt;SUM(G584:H584)),1,0)</f>
        <v>0</v>
      </c>
      <c r="D584" s="44">
        <f>IF(ISBLANK('Team Matches'!D757),0,1)</f>
        <v>0</v>
      </c>
      <c r="E584" s="44">
        <f>IF(ISBLANK('Team Matches'!E757),0,1)</f>
        <v>0</v>
      </c>
      <c r="F584" s="44" t="str">
        <f>IF(AND((SUM(D584:E584)=SUM(G584:H584)),(SUM(D584:E584,G584:H584)&lt;&gt;0)),"X","")</f>
        <v/>
      </c>
      <c r="G584" s="44">
        <f>IF(ISBLANK('Team Matches'!G757),0,1)</f>
        <v>0</v>
      </c>
      <c r="H584" s="44">
        <f>IF(ISBLANK('Team Matches'!H757),0,1)</f>
        <v>0</v>
      </c>
      <c r="I584" s="44">
        <f>IF((SUM(G584:H584)&gt;SUM(D584:E584)),1,0)</f>
        <v>0</v>
      </c>
      <c r="J584" s="44">
        <f>IF((SUM(D584:E584)&gt;SUM(G584:H584)),1,0)</f>
        <v>0</v>
      </c>
      <c r="K584" s="49"/>
    </row>
    <row r="585" spans="1:11" ht="14.25" customHeight="1" x14ac:dyDescent="0.25">
      <c r="A585" s="64" t="s">
        <v>306</v>
      </c>
      <c r="B585" s="44">
        <f>SUM(B580:B584)</f>
        <v>0</v>
      </c>
      <c r="C585" s="44">
        <f>SUM(C580:C584)</f>
        <v>0</v>
      </c>
      <c r="D585" s="44">
        <f>SUM(D580:D584)</f>
        <v>0</v>
      </c>
      <c r="E585" s="44">
        <f>SUM(E580:E584)</f>
        <v>0</v>
      </c>
      <c r="F585" s="92"/>
      <c r="G585" s="44">
        <f>SUM(G580:G584)</f>
        <v>0</v>
      </c>
      <c r="H585" s="44">
        <f>SUM(H580:H584)</f>
        <v>0</v>
      </c>
      <c r="I585" s="44">
        <f>SUM(I580:I584)</f>
        <v>0</v>
      </c>
      <c r="J585" s="44">
        <f>SUM(J580:J584)</f>
        <v>0</v>
      </c>
      <c r="K585" s="49"/>
    </row>
    <row r="586" spans="1:11" ht="14.25" customHeight="1" x14ac:dyDescent="0.2">
      <c r="A586" s="48"/>
      <c r="B586" s="92"/>
      <c r="C586" s="92"/>
      <c r="D586" s="92"/>
      <c r="E586" s="92"/>
      <c r="F586" s="92"/>
      <c r="G586" s="92"/>
      <c r="H586" s="92"/>
      <c r="I586" s="92"/>
      <c r="J586" s="92"/>
      <c r="K586" s="49"/>
    </row>
    <row r="587" spans="1:11" ht="14.25" customHeight="1" x14ac:dyDescent="0.2">
      <c r="A587" s="48"/>
      <c r="B587" s="43" t="s">
        <v>307</v>
      </c>
      <c r="C587" s="34" t="s">
        <v>308</v>
      </c>
      <c r="D587" s="34" t="s">
        <v>309</v>
      </c>
      <c r="E587" s="34" t="s">
        <v>310</v>
      </c>
      <c r="F587" s="34" t="s">
        <v>311</v>
      </c>
      <c r="G587" s="34" t="s">
        <v>312</v>
      </c>
      <c r="H587" s="34" t="s">
        <v>313</v>
      </c>
      <c r="I587" s="34" t="s">
        <v>314</v>
      </c>
      <c r="J587" s="34" t="s">
        <v>315</v>
      </c>
      <c r="K587" s="50" t="s">
        <v>316</v>
      </c>
    </row>
    <row r="588" spans="1:11" ht="14.25" customHeight="1" x14ac:dyDescent="0.2">
      <c r="A588" s="51" t="s">
        <v>363</v>
      </c>
      <c r="B588" s="52">
        <f>'Team Matches'!C761</f>
        <v>0</v>
      </c>
      <c r="C588" s="53">
        <f>'Team Matches Results Tally'!B585</f>
        <v>0</v>
      </c>
      <c r="D588" s="53">
        <f>SUM('Team Matches Results Tally'!D585:E585)</f>
        <v>0</v>
      </c>
      <c r="E588" s="53">
        <f>'Team Matches Results Tally'!C585</f>
        <v>0</v>
      </c>
      <c r="F588" s="52">
        <f>'Team Matches'!I761</f>
        <v>0</v>
      </c>
      <c r="G588" s="53">
        <f>'Team Matches Results Tally'!I585</f>
        <v>0</v>
      </c>
      <c r="H588" s="53">
        <f>SUM('Team Matches Results Tally'!G585:H585)</f>
        <v>0</v>
      </c>
      <c r="I588" s="53">
        <f>'Team Matches Results Tally'!J585</f>
        <v>0</v>
      </c>
      <c r="J588" s="52" t="str">
        <f>IF(AND(B588=1,F588&lt;&gt;1),'Team Matches'!B750,IF(AND(F588=1,B588&lt;&gt;1),'Team Matches'!G750,""))</f>
        <v/>
      </c>
      <c r="K588" s="54" t="str">
        <f>IF(AND(B588=1,F588&lt;&gt;1),'Team Matches'!G750,IF(AND(F588=1,B588&lt;&gt;1),'Team Matches'!B750,""))</f>
        <v/>
      </c>
    </row>
    <row r="589" spans="1:11" ht="14.25" customHeight="1" x14ac:dyDescent="0.2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</row>
    <row r="590" spans="1:11" ht="14.25" customHeight="1" x14ac:dyDescent="0.2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</row>
    <row r="591" spans="1:11" ht="14.25" customHeight="1" x14ac:dyDescent="0.25">
      <c r="A591" s="45" t="s">
        <v>288</v>
      </c>
      <c r="B591" s="46"/>
      <c r="C591" s="46"/>
      <c r="D591" s="46"/>
      <c r="E591" s="46"/>
      <c r="F591" s="46"/>
      <c r="G591" s="46"/>
      <c r="H591" s="46"/>
      <c r="I591" s="46"/>
      <c r="J591" s="46"/>
      <c r="K591" s="47"/>
    </row>
    <row r="592" spans="1:11" ht="14.25" customHeight="1" x14ac:dyDescent="0.2">
      <c r="A592" s="48"/>
      <c r="B592" s="95" t="s">
        <v>303</v>
      </c>
      <c r="C592" s="95" t="s">
        <v>304</v>
      </c>
      <c r="D592" s="106" t="s">
        <v>305</v>
      </c>
      <c r="E592" s="107"/>
      <c r="F592" s="107"/>
      <c r="G592" s="107"/>
      <c r="H592" s="107"/>
      <c r="I592" s="95" t="s">
        <v>303</v>
      </c>
      <c r="J592" s="95" t="s">
        <v>304</v>
      </c>
      <c r="K592" s="49"/>
    </row>
    <row r="593" spans="1:11" ht="14.25" customHeight="1" x14ac:dyDescent="0.2">
      <c r="A593" s="48"/>
      <c r="B593" s="44">
        <f>IF((SUM(D593:E593)&gt;SUM(G593:H593)),1,0)</f>
        <v>0</v>
      </c>
      <c r="C593" s="44">
        <f>IF((SUM(D593:E593)&lt;SUM(G593:H593)),1,0)</f>
        <v>0</v>
      </c>
      <c r="D593" s="44">
        <f>IF(ISBLANK('Team Matches'!D770),0,1)</f>
        <v>0</v>
      </c>
      <c r="E593" s="44">
        <f>IF(ISBLANK('Team Matches'!E770),0,1)</f>
        <v>0</v>
      </c>
      <c r="F593" s="44" t="str">
        <f>IF(AND((SUM(D593:E593)=SUM(G593:H593)),(SUM(D593:E593,G593:H593)&lt;&gt;0)),"X","")</f>
        <v/>
      </c>
      <c r="G593" s="44">
        <f>IF(ISBLANK('Team Matches'!G770),0,1)</f>
        <v>0</v>
      </c>
      <c r="H593" s="44">
        <f>IF(ISBLANK('Team Matches'!H770),0,1)</f>
        <v>0</v>
      </c>
      <c r="I593" s="44">
        <f>IF((SUM(G593:H593)&gt;SUM(D593:E593)),1,0)</f>
        <v>0</v>
      </c>
      <c r="J593" s="44">
        <f>IF((SUM(D593:E593)&gt;SUM(G593:H593)),1,0)</f>
        <v>0</v>
      </c>
      <c r="K593" s="49"/>
    </row>
    <row r="594" spans="1:11" ht="14.25" customHeight="1" x14ac:dyDescent="0.2">
      <c r="A594" s="48"/>
      <c r="B594" s="44">
        <f>IF((SUM(D594:E594)&gt;SUM(G594:H594)),1,0)</f>
        <v>0</v>
      </c>
      <c r="C594" s="44">
        <f>IF((SUM(D594:E594)&lt;SUM(G594:H594)),1,0)</f>
        <v>0</v>
      </c>
      <c r="D594" s="44">
        <f>IF(ISBLANK('Team Matches'!D771),0,1)</f>
        <v>0</v>
      </c>
      <c r="E594" s="44">
        <f>IF(ISBLANK('Team Matches'!E771),0,1)</f>
        <v>0</v>
      </c>
      <c r="F594" s="44" t="str">
        <f>IF(AND((SUM(D594:E594)=SUM(G594:H594)),(SUM(D594:E594,G594:H594)&lt;&gt;0)),"X","")</f>
        <v/>
      </c>
      <c r="G594" s="44">
        <f>IF(ISBLANK('Team Matches'!G771),0,1)</f>
        <v>0</v>
      </c>
      <c r="H594" s="44">
        <f>IF(ISBLANK('Team Matches'!H771),0,1)</f>
        <v>0</v>
      </c>
      <c r="I594" s="44">
        <f>IF((SUM(G594:H594)&gt;SUM(D594:E594)),1,0)</f>
        <v>0</v>
      </c>
      <c r="J594" s="44">
        <f>IF((SUM(D594:E594)&gt;SUM(G594:H594)),1,0)</f>
        <v>0</v>
      </c>
      <c r="K594" s="49"/>
    </row>
    <row r="595" spans="1:11" ht="14.25" customHeight="1" x14ac:dyDescent="0.2">
      <c r="A595" s="48"/>
      <c r="B595" s="44">
        <f>IF((SUM(D595:E595)&gt;SUM(G595:H595)),1,0)</f>
        <v>0</v>
      </c>
      <c r="C595" s="44">
        <f>IF((SUM(D595:E595)&lt;SUM(G595:H595)),1,0)</f>
        <v>0</v>
      </c>
      <c r="D595" s="44">
        <f>IF(ISBLANK('Team Matches'!D772),0,1)</f>
        <v>0</v>
      </c>
      <c r="E595" s="44">
        <f>IF(ISBLANK('Team Matches'!E772),0,1)</f>
        <v>0</v>
      </c>
      <c r="F595" s="44" t="str">
        <f>IF(AND((SUM(D595:E595)=SUM(G595:H595)),(SUM(D595:E595,G595:H595)&lt;&gt;0)),"X","")</f>
        <v/>
      </c>
      <c r="G595" s="44">
        <f>IF(ISBLANK('Team Matches'!G772),0,1)</f>
        <v>0</v>
      </c>
      <c r="H595" s="44">
        <f>IF(ISBLANK('Team Matches'!H772),0,1)</f>
        <v>0</v>
      </c>
      <c r="I595" s="44">
        <f>IF((SUM(G595:H595)&gt;SUM(D595:E595)),1,0)</f>
        <v>0</v>
      </c>
      <c r="J595" s="44">
        <f>IF((SUM(D595:E595)&gt;SUM(G595:H595)),1,0)</f>
        <v>0</v>
      </c>
      <c r="K595" s="49"/>
    </row>
    <row r="596" spans="1:11" ht="14.25" customHeight="1" x14ac:dyDescent="0.2">
      <c r="A596" s="48"/>
      <c r="B596" s="44">
        <f>IF((SUM(D596:E596)&gt;SUM(G596:H596)),1,0)</f>
        <v>0</v>
      </c>
      <c r="C596" s="44">
        <f>IF((SUM(D596:E596)&lt;SUM(G596:H596)),1,0)</f>
        <v>0</v>
      </c>
      <c r="D596" s="44">
        <f>IF(ISBLANK('Team Matches'!D773),0,1)</f>
        <v>0</v>
      </c>
      <c r="E596" s="44">
        <f>IF(ISBLANK('Team Matches'!E773),0,1)</f>
        <v>0</v>
      </c>
      <c r="F596" s="44" t="str">
        <f>IF(AND((SUM(D596:E596)=SUM(G596:H596)),(SUM(D596:E596,G596:H596)&lt;&gt;0)),"X","")</f>
        <v/>
      </c>
      <c r="G596" s="44">
        <f>IF(ISBLANK('Team Matches'!G773),0,1)</f>
        <v>0</v>
      </c>
      <c r="H596" s="44">
        <f>IF(ISBLANK('Team Matches'!H773),0,1)</f>
        <v>0</v>
      </c>
      <c r="I596" s="44">
        <f>IF((SUM(G596:H596)&gt;SUM(D596:E596)),1,0)</f>
        <v>0</v>
      </c>
      <c r="J596" s="44">
        <f>IF((SUM(D596:E596)&gt;SUM(G596:H596)),1,0)</f>
        <v>0</v>
      </c>
      <c r="K596" s="49"/>
    </row>
    <row r="597" spans="1:11" ht="14.25" customHeight="1" x14ac:dyDescent="0.2">
      <c r="A597" s="48"/>
      <c r="B597" s="44">
        <f>IF((SUM(D597:E597)&gt;SUM(G597:H597)),1,0)</f>
        <v>0</v>
      </c>
      <c r="C597" s="44">
        <f>IF((SUM(D597:E597)&lt;SUM(G597:H597)),1,0)</f>
        <v>0</v>
      </c>
      <c r="D597" s="44">
        <f>IF(ISBLANK('Team Matches'!D774),0,1)</f>
        <v>0</v>
      </c>
      <c r="E597" s="44">
        <f>IF(ISBLANK('Team Matches'!E774),0,1)</f>
        <v>0</v>
      </c>
      <c r="F597" s="44" t="str">
        <f>IF(AND((SUM(D597:E597)=SUM(G597:H597)),(SUM(D597:E597,G597:H597)&lt;&gt;0)),"X","")</f>
        <v/>
      </c>
      <c r="G597" s="44">
        <f>IF(ISBLANK('Team Matches'!G774),0,1)</f>
        <v>0</v>
      </c>
      <c r="H597" s="44">
        <f>IF(ISBLANK('Team Matches'!H774),0,1)</f>
        <v>0</v>
      </c>
      <c r="I597" s="44">
        <f>IF((SUM(G597:H597)&gt;SUM(D597:E597)),1,0)</f>
        <v>0</v>
      </c>
      <c r="J597" s="44">
        <f>IF((SUM(D597:E597)&gt;SUM(G597:H597)),1,0)</f>
        <v>0</v>
      </c>
      <c r="K597" s="49"/>
    </row>
    <row r="598" spans="1:11" ht="14.25" customHeight="1" x14ac:dyDescent="0.25">
      <c r="A598" s="64" t="s">
        <v>306</v>
      </c>
      <c r="B598" s="44">
        <f>SUM(B593:B597)</f>
        <v>0</v>
      </c>
      <c r="C598" s="44">
        <f>SUM(C593:C597)</f>
        <v>0</v>
      </c>
      <c r="D598" s="44">
        <f>SUM(D593:D597)</f>
        <v>0</v>
      </c>
      <c r="E598" s="44">
        <f>SUM(E593:E597)</f>
        <v>0</v>
      </c>
      <c r="F598" s="92"/>
      <c r="G598" s="44">
        <f>SUM(G593:G597)</f>
        <v>0</v>
      </c>
      <c r="H598" s="44">
        <f>SUM(H593:H597)</f>
        <v>0</v>
      </c>
      <c r="I598" s="44">
        <f>SUM(I593:I597)</f>
        <v>0</v>
      </c>
      <c r="J598" s="44">
        <f>SUM(J593:J597)</f>
        <v>0</v>
      </c>
      <c r="K598" s="49"/>
    </row>
    <row r="599" spans="1:11" ht="14.25" customHeight="1" x14ac:dyDescent="0.2">
      <c r="A599" s="48"/>
      <c r="B599" s="92"/>
      <c r="C599" s="92"/>
      <c r="D599" s="92"/>
      <c r="E599" s="92"/>
      <c r="F599" s="92"/>
      <c r="G599" s="92"/>
      <c r="H599" s="92"/>
      <c r="I599" s="92"/>
      <c r="J599" s="92"/>
      <c r="K599" s="49"/>
    </row>
    <row r="600" spans="1:11" ht="14.25" customHeight="1" x14ac:dyDescent="0.2">
      <c r="A600" s="48"/>
      <c r="B600" s="43" t="s">
        <v>307</v>
      </c>
      <c r="C600" s="34" t="s">
        <v>308</v>
      </c>
      <c r="D600" s="34" t="s">
        <v>309</v>
      </c>
      <c r="E600" s="34" t="s">
        <v>310</v>
      </c>
      <c r="F600" s="34" t="s">
        <v>311</v>
      </c>
      <c r="G600" s="34" t="s">
        <v>312</v>
      </c>
      <c r="H600" s="34" t="s">
        <v>313</v>
      </c>
      <c r="I600" s="34" t="s">
        <v>314</v>
      </c>
      <c r="J600" s="34" t="s">
        <v>315</v>
      </c>
      <c r="K600" s="50" t="s">
        <v>316</v>
      </c>
    </row>
    <row r="601" spans="1:11" ht="14.25" customHeight="1" x14ac:dyDescent="0.2">
      <c r="A601" s="51" t="s">
        <v>364</v>
      </c>
      <c r="B601" s="52">
        <f>'Team Matches'!C778</f>
        <v>0</v>
      </c>
      <c r="C601" s="53">
        <f>'Team Matches Results Tally'!B598</f>
        <v>0</v>
      </c>
      <c r="D601" s="53">
        <f>SUM('Team Matches Results Tally'!D598:E598)</f>
        <v>0</v>
      </c>
      <c r="E601" s="53">
        <f>'Team Matches Results Tally'!C598</f>
        <v>0</v>
      </c>
      <c r="F601" s="52">
        <f>'Team Matches'!I778</f>
        <v>0</v>
      </c>
      <c r="G601" s="53">
        <f>'Team Matches Results Tally'!I598</f>
        <v>0</v>
      </c>
      <c r="H601" s="53">
        <f>SUM('Team Matches Results Tally'!G598:H598)</f>
        <v>0</v>
      </c>
      <c r="I601" s="53">
        <f>'Team Matches Results Tally'!J598</f>
        <v>0</v>
      </c>
      <c r="J601" s="52" t="str">
        <f>IF(AND(B601=1,F601&lt;&gt;1),'Team Matches'!B767,IF(AND(F601=1,B601&lt;&gt;1),'Team Matches'!G767,""))</f>
        <v/>
      </c>
      <c r="K601" s="54" t="str">
        <f>IF(AND(B601=1,F601&lt;&gt;1),'Team Matches'!G767,IF(AND(F601=1,B601&lt;&gt;1),'Team Matches'!B767,""))</f>
        <v/>
      </c>
    </row>
    <row r="602" spans="1:11" ht="14.25" customHeight="1" x14ac:dyDescent="0.2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</row>
    <row r="603" spans="1:11" ht="14.25" customHeight="1" x14ac:dyDescent="0.2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</row>
    <row r="604" spans="1:11" ht="14.25" customHeight="1" x14ac:dyDescent="0.25">
      <c r="A604" s="45" t="s">
        <v>291</v>
      </c>
      <c r="B604" s="46"/>
      <c r="C604" s="46"/>
      <c r="D604" s="46"/>
      <c r="E604" s="46"/>
      <c r="F604" s="46"/>
      <c r="G604" s="46"/>
      <c r="H604" s="46"/>
      <c r="I604" s="46"/>
      <c r="J604" s="46"/>
      <c r="K604" s="47"/>
    </row>
    <row r="605" spans="1:11" ht="14.25" customHeight="1" x14ac:dyDescent="0.2">
      <c r="A605" s="48"/>
      <c r="B605" s="95" t="s">
        <v>303</v>
      </c>
      <c r="C605" s="95" t="s">
        <v>304</v>
      </c>
      <c r="D605" s="106" t="s">
        <v>305</v>
      </c>
      <c r="E605" s="107"/>
      <c r="F605" s="107"/>
      <c r="G605" s="107"/>
      <c r="H605" s="107"/>
      <c r="I605" s="95" t="s">
        <v>303</v>
      </c>
      <c r="J605" s="95" t="s">
        <v>304</v>
      </c>
      <c r="K605" s="49"/>
    </row>
    <row r="606" spans="1:11" ht="14.25" customHeight="1" x14ac:dyDescent="0.2">
      <c r="A606" s="48"/>
      <c r="B606" s="44">
        <f>IF((SUM(D606:E606)&gt;SUM(G606:H606)),1,0)</f>
        <v>0</v>
      </c>
      <c r="C606" s="44">
        <f>IF((SUM(D606:E606)&lt;SUM(G606:H606)),1,0)</f>
        <v>0</v>
      </c>
      <c r="D606" s="44">
        <f>IF(ISBLANK('Team Matches'!D787),0,1)</f>
        <v>0</v>
      </c>
      <c r="E606" s="44">
        <f>IF(ISBLANK('Team Matches'!E787),0,1)</f>
        <v>0</v>
      </c>
      <c r="F606" s="44" t="str">
        <f>IF(AND((SUM(D606:E606)=SUM(G606:H606)),(SUM(D606:E606,G606:H606)&lt;&gt;0)),"X","")</f>
        <v/>
      </c>
      <c r="G606" s="44">
        <f>IF(ISBLANK('Team Matches'!G787),0,1)</f>
        <v>0</v>
      </c>
      <c r="H606" s="44">
        <f>IF(ISBLANK('Team Matches'!H787),0,1)</f>
        <v>0</v>
      </c>
      <c r="I606" s="44">
        <f>IF((SUM(G606:H606)&gt;SUM(D606:E606)),1,0)</f>
        <v>0</v>
      </c>
      <c r="J606" s="44">
        <f>IF((SUM(D606:E606)&gt;SUM(G606:H606)),1,0)</f>
        <v>0</v>
      </c>
      <c r="K606" s="49"/>
    </row>
    <row r="607" spans="1:11" ht="14.25" customHeight="1" x14ac:dyDescent="0.2">
      <c r="A607" s="48"/>
      <c r="B607" s="44">
        <f>IF((SUM(D607:E607)&gt;SUM(G607:H607)),1,0)</f>
        <v>0</v>
      </c>
      <c r="C607" s="44">
        <f>IF((SUM(D607:E607)&lt;SUM(G607:H607)),1,0)</f>
        <v>0</v>
      </c>
      <c r="D607" s="44">
        <f>IF(ISBLANK('Team Matches'!D788),0,1)</f>
        <v>0</v>
      </c>
      <c r="E607" s="44">
        <f>IF(ISBLANK('Team Matches'!E788),0,1)</f>
        <v>0</v>
      </c>
      <c r="F607" s="44" t="str">
        <f>IF(AND((SUM(D607:E607)=SUM(G607:H607)),(SUM(D607:E607,G607:H607)&lt;&gt;0)),"X","")</f>
        <v/>
      </c>
      <c r="G607" s="44">
        <f>IF(ISBLANK('Team Matches'!G788),0,1)</f>
        <v>0</v>
      </c>
      <c r="H607" s="44">
        <f>IF(ISBLANK('Team Matches'!H788),0,1)</f>
        <v>0</v>
      </c>
      <c r="I607" s="44">
        <f>IF((SUM(G607:H607)&gt;SUM(D607:E607)),1,0)</f>
        <v>0</v>
      </c>
      <c r="J607" s="44">
        <f>IF((SUM(D607:E607)&gt;SUM(G607:H607)),1,0)</f>
        <v>0</v>
      </c>
      <c r="K607" s="49"/>
    </row>
    <row r="608" spans="1:11" ht="14.25" customHeight="1" x14ac:dyDescent="0.2">
      <c r="A608" s="48"/>
      <c r="B608" s="44">
        <f>IF((SUM(D608:E608)&gt;SUM(G608:H608)),1,0)</f>
        <v>0</v>
      </c>
      <c r="C608" s="44">
        <f>IF((SUM(D608:E608)&lt;SUM(G608:H608)),1,0)</f>
        <v>0</v>
      </c>
      <c r="D608" s="44">
        <f>IF(ISBLANK('Team Matches'!D789),0,1)</f>
        <v>0</v>
      </c>
      <c r="E608" s="44">
        <f>IF(ISBLANK('Team Matches'!E789),0,1)</f>
        <v>0</v>
      </c>
      <c r="F608" s="44" t="str">
        <f>IF(AND((SUM(D608:E608)=SUM(G608:H608)),(SUM(D608:E608,G608:H608)&lt;&gt;0)),"X","")</f>
        <v/>
      </c>
      <c r="G608" s="44">
        <f>IF(ISBLANK('Team Matches'!G789),0,1)</f>
        <v>0</v>
      </c>
      <c r="H608" s="44">
        <f>IF(ISBLANK('Team Matches'!H789),0,1)</f>
        <v>0</v>
      </c>
      <c r="I608" s="44">
        <f>IF((SUM(G608:H608)&gt;SUM(D608:E608)),1,0)</f>
        <v>0</v>
      </c>
      <c r="J608" s="44">
        <f>IF((SUM(D608:E608)&gt;SUM(G608:H608)),1,0)</f>
        <v>0</v>
      </c>
      <c r="K608" s="49"/>
    </row>
    <row r="609" spans="1:11" ht="14.25" customHeight="1" x14ac:dyDescent="0.2">
      <c r="A609" s="48"/>
      <c r="B609" s="44">
        <f>IF((SUM(D609:E609)&gt;SUM(G609:H609)),1,0)</f>
        <v>0</v>
      </c>
      <c r="C609" s="44">
        <f>IF((SUM(D609:E609)&lt;SUM(G609:H609)),1,0)</f>
        <v>0</v>
      </c>
      <c r="D609" s="44">
        <f>IF(ISBLANK('Team Matches'!D790),0,1)</f>
        <v>0</v>
      </c>
      <c r="E609" s="44">
        <f>IF(ISBLANK('Team Matches'!E790),0,1)</f>
        <v>0</v>
      </c>
      <c r="F609" s="44" t="str">
        <f>IF(AND((SUM(D609:E609)=SUM(G609:H609)),(SUM(D609:E609,G609:H609)&lt;&gt;0)),"X","")</f>
        <v/>
      </c>
      <c r="G609" s="44">
        <f>IF(ISBLANK('Team Matches'!G790),0,1)</f>
        <v>0</v>
      </c>
      <c r="H609" s="44">
        <f>IF(ISBLANK('Team Matches'!H790),0,1)</f>
        <v>0</v>
      </c>
      <c r="I609" s="44">
        <f>IF((SUM(G609:H609)&gt;SUM(D609:E609)),1,0)</f>
        <v>0</v>
      </c>
      <c r="J609" s="44">
        <f>IF((SUM(D609:E609)&gt;SUM(G609:H609)),1,0)</f>
        <v>0</v>
      </c>
      <c r="K609" s="49"/>
    </row>
    <row r="610" spans="1:11" ht="14.25" customHeight="1" x14ac:dyDescent="0.2">
      <c r="A610" s="48"/>
      <c r="B610" s="44">
        <f>IF((SUM(D610:E610)&gt;SUM(G610:H610)),1,0)</f>
        <v>0</v>
      </c>
      <c r="C610" s="44">
        <f>IF((SUM(D610:E610)&lt;SUM(G610:H610)),1,0)</f>
        <v>0</v>
      </c>
      <c r="D610" s="44">
        <f>IF(ISBLANK('Team Matches'!D791),0,1)</f>
        <v>0</v>
      </c>
      <c r="E610" s="44">
        <f>IF(ISBLANK('Team Matches'!E791),0,1)</f>
        <v>0</v>
      </c>
      <c r="F610" s="44" t="str">
        <f>IF(AND((SUM(D610:E610)=SUM(G610:H610)),(SUM(D610:E610,G610:H610)&lt;&gt;0)),"X","")</f>
        <v/>
      </c>
      <c r="G610" s="44">
        <f>IF(ISBLANK('Team Matches'!G791),0,1)</f>
        <v>0</v>
      </c>
      <c r="H610" s="44">
        <f>IF(ISBLANK('Team Matches'!H791),0,1)</f>
        <v>0</v>
      </c>
      <c r="I610" s="44">
        <f>IF((SUM(G610:H610)&gt;SUM(D610:E610)),1,0)</f>
        <v>0</v>
      </c>
      <c r="J610" s="44">
        <f>IF((SUM(D610:E610)&gt;SUM(G610:H610)),1,0)</f>
        <v>0</v>
      </c>
      <c r="K610" s="49"/>
    </row>
    <row r="611" spans="1:11" ht="14.25" customHeight="1" x14ac:dyDescent="0.25">
      <c r="A611" s="64" t="s">
        <v>306</v>
      </c>
      <c r="B611" s="44">
        <f>SUM(B606:B610)</f>
        <v>0</v>
      </c>
      <c r="C611" s="44">
        <f>SUM(C606:C610)</f>
        <v>0</v>
      </c>
      <c r="D611" s="44">
        <f>SUM(D606:D610)</f>
        <v>0</v>
      </c>
      <c r="E611" s="44">
        <f>SUM(E606:E610)</f>
        <v>0</v>
      </c>
      <c r="F611" s="92"/>
      <c r="G611" s="44">
        <f>SUM(G606:G610)</f>
        <v>0</v>
      </c>
      <c r="H611" s="44">
        <f>SUM(H606:H610)</f>
        <v>0</v>
      </c>
      <c r="I611" s="44">
        <f>SUM(I606:I610)</f>
        <v>0</v>
      </c>
      <c r="J611" s="44">
        <f>SUM(J606:J610)</f>
        <v>0</v>
      </c>
      <c r="K611" s="49"/>
    </row>
    <row r="612" spans="1:11" ht="14.25" customHeight="1" x14ac:dyDescent="0.2">
      <c r="A612" s="48"/>
      <c r="B612" s="92"/>
      <c r="C612" s="92"/>
      <c r="D612" s="92"/>
      <c r="E612" s="92"/>
      <c r="F612" s="92"/>
      <c r="G612" s="92"/>
      <c r="H612" s="92"/>
      <c r="I612" s="92"/>
      <c r="J612" s="92"/>
      <c r="K612" s="49"/>
    </row>
    <row r="613" spans="1:11" ht="14.25" customHeight="1" x14ac:dyDescent="0.2">
      <c r="A613" s="48"/>
      <c r="B613" s="43" t="s">
        <v>307</v>
      </c>
      <c r="C613" s="34" t="s">
        <v>308</v>
      </c>
      <c r="D613" s="34" t="s">
        <v>309</v>
      </c>
      <c r="E613" s="34" t="s">
        <v>310</v>
      </c>
      <c r="F613" s="34" t="s">
        <v>311</v>
      </c>
      <c r="G613" s="34" t="s">
        <v>312</v>
      </c>
      <c r="H613" s="34" t="s">
        <v>313</v>
      </c>
      <c r="I613" s="34" t="s">
        <v>314</v>
      </c>
      <c r="J613" s="34" t="s">
        <v>315</v>
      </c>
      <c r="K613" s="50" t="s">
        <v>316</v>
      </c>
    </row>
    <row r="614" spans="1:11" ht="14.25" customHeight="1" x14ac:dyDescent="0.2">
      <c r="A614" s="51" t="s">
        <v>365</v>
      </c>
      <c r="B614" s="52">
        <f>'Team Matches'!C795</f>
        <v>0</v>
      </c>
      <c r="C614" s="53">
        <f>'Team Matches Results Tally'!B611</f>
        <v>0</v>
      </c>
      <c r="D614" s="53">
        <f>SUM('Team Matches Results Tally'!D611:E611)</f>
        <v>0</v>
      </c>
      <c r="E614" s="53">
        <f>'Team Matches Results Tally'!C611</f>
        <v>0</v>
      </c>
      <c r="F614" s="52">
        <f>'Team Matches'!I795</f>
        <v>0</v>
      </c>
      <c r="G614" s="53">
        <f>'Team Matches Results Tally'!I611</f>
        <v>0</v>
      </c>
      <c r="H614" s="53">
        <f>SUM('Team Matches Results Tally'!G611:H611)</f>
        <v>0</v>
      </c>
      <c r="I614" s="53">
        <f>'Team Matches Results Tally'!J611</f>
        <v>0</v>
      </c>
      <c r="J614" s="52" t="str">
        <f>IF(AND(B614=1,F614&lt;&gt;1),'Team Matches'!B784,IF(AND(F614=1,B614&lt;&gt;1),'Team Matches'!G784,""))</f>
        <v/>
      </c>
      <c r="K614" s="54" t="str">
        <f>IF(AND(B614=1,F614&lt;&gt;1),'Team Matches'!G784,IF(AND(F614=1,B614&lt;&gt;1),'Team Matches'!B784,""))</f>
        <v/>
      </c>
    </row>
    <row r="615" spans="1:11" ht="14.25" customHeight="1" x14ac:dyDescent="0.2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</row>
    <row r="616" spans="1:11" ht="14.25" customHeight="1" x14ac:dyDescent="0.2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</row>
    <row r="617" spans="1:11" ht="14.25" customHeight="1" x14ac:dyDescent="0.25">
      <c r="A617" s="45" t="s">
        <v>294</v>
      </c>
      <c r="B617" s="46"/>
      <c r="C617" s="46"/>
      <c r="D617" s="46"/>
      <c r="E617" s="46"/>
      <c r="F617" s="46"/>
      <c r="G617" s="46"/>
      <c r="H617" s="46"/>
      <c r="I617" s="46"/>
      <c r="J617" s="46"/>
      <c r="K617" s="47"/>
    </row>
    <row r="618" spans="1:11" ht="14.25" customHeight="1" x14ac:dyDescent="0.2">
      <c r="A618" s="48"/>
      <c r="B618" s="95" t="s">
        <v>303</v>
      </c>
      <c r="C618" s="95" t="s">
        <v>304</v>
      </c>
      <c r="D618" s="106" t="s">
        <v>305</v>
      </c>
      <c r="E618" s="107"/>
      <c r="F618" s="107"/>
      <c r="G618" s="107"/>
      <c r="H618" s="107"/>
      <c r="I618" s="95" t="s">
        <v>303</v>
      </c>
      <c r="J618" s="95" t="s">
        <v>304</v>
      </c>
      <c r="K618" s="49"/>
    </row>
    <row r="619" spans="1:11" ht="14.25" customHeight="1" x14ac:dyDescent="0.2">
      <c r="A619" s="48"/>
      <c r="B619" s="44">
        <f>IF((SUM(D619:E619)&gt;SUM(G619:H619)),1,0)</f>
        <v>0</v>
      </c>
      <c r="C619" s="44">
        <f>IF((SUM(D619:E619)&lt;SUM(G619:H619)),1,0)</f>
        <v>0</v>
      </c>
      <c r="D619" s="44">
        <f>IF(ISBLANK('Team Matches'!D804),0,1)</f>
        <v>0</v>
      </c>
      <c r="E619" s="44">
        <f>IF(ISBLANK('Team Matches'!E804),0,1)</f>
        <v>0</v>
      </c>
      <c r="F619" s="44" t="str">
        <f>IF(AND((SUM(D619:E619)=SUM(G619:H619)),(SUM(D619:E619,G619:H619)&lt;&gt;0)),"X","")</f>
        <v/>
      </c>
      <c r="G619" s="44">
        <f>IF(ISBLANK('Team Matches'!G804),0,1)</f>
        <v>0</v>
      </c>
      <c r="H619" s="44">
        <f>IF(ISBLANK('Team Matches'!H804),0,1)</f>
        <v>0</v>
      </c>
      <c r="I619" s="44">
        <f>IF((SUM(G619:H619)&gt;SUM(D619:E619)),1,0)</f>
        <v>0</v>
      </c>
      <c r="J619" s="44">
        <f>IF((SUM(D619:E619)&gt;SUM(G619:H619)),1,0)</f>
        <v>0</v>
      </c>
      <c r="K619" s="49"/>
    </row>
    <row r="620" spans="1:11" ht="14.25" customHeight="1" x14ac:dyDescent="0.2">
      <c r="A620" s="48"/>
      <c r="B620" s="44">
        <f>IF((SUM(D620:E620)&gt;SUM(G620:H620)),1,0)</f>
        <v>0</v>
      </c>
      <c r="C620" s="44">
        <f>IF((SUM(D620:E620)&lt;SUM(G620:H620)),1,0)</f>
        <v>0</v>
      </c>
      <c r="D620" s="44">
        <f>IF(ISBLANK('Team Matches'!D805),0,1)</f>
        <v>0</v>
      </c>
      <c r="E620" s="44">
        <f>IF(ISBLANK('Team Matches'!E805),0,1)</f>
        <v>0</v>
      </c>
      <c r="F620" s="44" t="str">
        <f>IF(AND((SUM(D620:E620)=SUM(G620:H620)),(SUM(D620:E620,G620:H620)&lt;&gt;0)),"X","")</f>
        <v/>
      </c>
      <c r="G620" s="44">
        <f>IF(ISBLANK('Team Matches'!G805),0,1)</f>
        <v>0</v>
      </c>
      <c r="H620" s="44">
        <f>IF(ISBLANK('Team Matches'!H805),0,1)</f>
        <v>0</v>
      </c>
      <c r="I620" s="44">
        <f>IF((SUM(G620:H620)&gt;SUM(D620:E620)),1,0)</f>
        <v>0</v>
      </c>
      <c r="J620" s="44">
        <f>IF((SUM(D620:E620)&gt;SUM(G620:H620)),1,0)</f>
        <v>0</v>
      </c>
      <c r="K620" s="49"/>
    </row>
    <row r="621" spans="1:11" ht="14.25" customHeight="1" x14ac:dyDescent="0.2">
      <c r="A621" s="48"/>
      <c r="B621" s="44">
        <f>IF((SUM(D621:E621)&gt;SUM(G621:H621)),1,0)</f>
        <v>0</v>
      </c>
      <c r="C621" s="44">
        <f>IF((SUM(D621:E621)&lt;SUM(G621:H621)),1,0)</f>
        <v>0</v>
      </c>
      <c r="D621" s="44">
        <f>IF(ISBLANK('Team Matches'!D806),0,1)</f>
        <v>0</v>
      </c>
      <c r="E621" s="44">
        <f>IF(ISBLANK('Team Matches'!E806),0,1)</f>
        <v>0</v>
      </c>
      <c r="F621" s="44" t="str">
        <f>IF(AND((SUM(D621:E621)=SUM(G621:H621)),(SUM(D621:E621,G621:H621)&lt;&gt;0)),"X","")</f>
        <v/>
      </c>
      <c r="G621" s="44">
        <f>IF(ISBLANK('Team Matches'!G806),0,1)</f>
        <v>0</v>
      </c>
      <c r="H621" s="44">
        <f>IF(ISBLANK('Team Matches'!H806),0,1)</f>
        <v>0</v>
      </c>
      <c r="I621" s="44">
        <f>IF((SUM(G621:H621)&gt;SUM(D621:E621)),1,0)</f>
        <v>0</v>
      </c>
      <c r="J621" s="44">
        <f>IF((SUM(D621:E621)&gt;SUM(G621:H621)),1,0)</f>
        <v>0</v>
      </c>
      <c r="K621" s="49"/>
    </row>
    <row r="622" spans="1:11" ht="14.25" customHeight="1" x14ac:dyDescent="0.2">
      <c r="A622" s="48"/>
      <c r="B622" s="44">
        <f>IF((SUM(D622:E622)&gt;SUM(G622:H622)),1,0)</f>
        <v>0</v>
      </c>
      <c r="C622" s="44">
        <f>IF((SUM(D622:E622)&lt;SUM(G622:H622)),1,0)</f>
        <v>0</v>
      </c>
      <c r="D622" s="44">
        <f>IF(ISBLANK('Team Matches'!D807),0,1)</f>
        <v>0</v>
      </c>
      <c r="E622" s="44">
        <f>IF(ISBLANK('Team Matches'!E807),0,1)</f>
        <v>0</v>
      </c>
      <c r="F622" s="44" t="str">
        <f>IF(AND((SUM(D622:E622)=SUM(G622:H622)),(SUM(D622:E622,G622:H622)&lt;&gt;0)),"X","")</f>
        <v/>
      </c>
      <c r="G622" s="44">
        <f>IF(ISBLANK('Team Matches'!G807),0,1)</f>
        <v>0</v>
      </c>
      <c r="H622" s="44">
        <f>IF(ISBLANK('Team Matches'!H807),0,1)</f>
        <v>0</v>
      </c>
      <c r="I622" s="44">
        <f>IF((SUM(G622:H622)&gt;SUM(D622:E622)),1,0)</f>
        <v>0</v>
      </c>
      <c r="J622" s="44">
        <f>IF((SUM(D622:E622)&gt;SUM(G622:H622)),1,0)</f>
        <v>0</v>
      </c>
      <c r="K622" s="49"/>
    </row>
    <row r="623" spans="1:11" ht="14.25" customHeight="1" x14ac:dyDescent="0.2">
      <c r="A623" s="48"/>
      <c r="B623" s="44">
        <f>IF((SUM(D623:E623)&gt;SUM(G623:H623)),1,0)</f>
        <v>0</v>
      </c>
      <c r="C623" s="44">
        <f>IF((SUM(D623:E623)&lt;SUM(G623:H623)),1,0)</f>
        <v>0</v>
      </c>
      <c r="D623" s="44">
        <f>IF(ISBLANK('Team Matches'!D808),0,1)</f>
        <v>0</v>
      </c>
      <c r="E623" s="44">
        <f>IF(ISBLANK('Team Matches'!E808),0,1)</f>
        <v>0</v>
      </c>
      <c r="F623" s="44" t="str">
        <f>IF(AND((SUM(D623:E623)=SUM(G623:H623)),(SUM(D623:E623,G623:H623)&lt;&gt;0)),"X","")</f>
        <v/>
      </c>
      <c r="G623" s="44">
        <f>IF(ISBLANK('Team Matches'!G808),0,1)</f>
        <v>0</v>
      </c>
      <c r="H623" s="44">
        <f>IF(ISBLANK('Team Matches'!H808),0,1)</f>
        <v>0</v>
      </c>
      <c r="I623" s="44">
        <f>IF((SUM(G623:H623)&gt;SUM(D623:E623)),1,0)</f>
        <v>0</v>
      </c>
      <c r="J623" s="44">
        <f>IF((SUM(D623:E623)&gt;SUM(G623:H623)),1,0)</f>
        <v>0</v>
      </c>
      <c r="K623" s="49"/>
    </row>
    <row r="624" spans="1:11" ht="14.25" customHeight="1" x14ac:dyDescent="0.25">
      <c r="A624" s="64" t="s">
        <v>306</v>
      </c>
      <c r="B624" s="44">
        <f>SUM(B619:B623)</f>
        <v>0</v>
      </c>
      <c r="C624" s="44">
        <f>SUM(C619:C623)</f>
        <v>0</v>
      </c>
      <c r="D624" s="44">
        <f>SUM(D619:D623)</f>
        <v>0</v>
      </c>
      <c r="E624" s="44">
        <f>SUM(E619:E623)</f>
        <v>0</v>
      </c>
      <c r="F624" s="92"/>
      <c r="G624" s="44">
        <f>SUM(G619:G623)</f>
        <v>0</v>
      </c>
      <c r="H624" s="44">
        <f>SUM(H619:H623)</f>
        <v>0</v>
      </c>
      <c r="I624" s="44">
        <f>SUM(I619:I623)</f>
        <v>0</v>
      </c>
      <c r="J624" s="44">
        <f>SUM(J619:J623)</f>
        <v>0</v>
      </c>
      <c r="K624" s="49"/>
    </row>
    <row r="625" spans="1:11" ht="14.25" customHeight="1" x14ac:dyDescent="0.2">
      <c r="A625" s="48"/>
      <c r="B625" s="92"/>
      <c r="C625" s="92"/>
      <c r="D625" s="92"/>
      <c r="E625" s="92"/>
      <c r="F625" s="92"/>
      <c r="G625" s="92"/>
      <c r="H625" s="92"/>
      <c r="I625" s="92"/>
      <c r="J625" s="92"/>
      <c r="K625" s="49"/>
    </row>
    <row r="626" spans="1:11" ht="14.25" customHeight="1" x14ac:dyDescent="0.2">
      <c r="A626" s="48"/>
      <c r="B626" s="43" t="s">
        <v>307</v>
      </c>
      <c r="C626" s="34" t="s">
        <v>308</v>
      </c>
      <c r="D626" s="34" t="s">
        <v>309</v>
      </c>
      <c r="E626" s="34" t="s">
        <v>310</v>
      </c>
      <c r="F626" s="34" t="s">
        <v>311</v>
      </c>
      <c r="G626" s="34" t="s">
        <v>312</v>
      </c>
      <c r="H626" s="34" t="s">
        <v>313</v>
      </c>
      <c r="I626" s="34" t="s">
        <v>314</v>
      </c>
      <c r="J626" s="34" t="s">
        <v>315</v>
      </c>
      <c r="K626" s="50" t="s">
        <v>316</v>
      </c>
    </row>
    <row r="627" spans="1:11" ht="14.25" customHeight="1" x14ac:dyDescent="0.2">
      <c r="A627" s="51" t="s">
        <v>366</v>
      </c>
      <c r="B627" s="52">
        <f>'Team Matches'!C812</f>
        <v>0</v>
      </c>
      <c r="C627" s="53">
        <f>'Team Matches Results Tally'!B624</f>
        <v>0</v>
      </c>
      <c r="D627" s="53">
        <f>SUM('Team Matches Results Tally'!D624:E624)</f>
        <v>0</v>
      </c>
      <c r="E627" s="53">
        <f>'Team Matches Results Tally'!C624</f>
        <v>0</v>
      </c>
      <c r="F627" s="52">
        <f>'Team Matches'!I812</f>
        <v>0</v>
      </c>
      <c r="G627" s="53">
        <f>'Team Matches Results Tally'!I624</f>
        <v>0</v>
      </c>
      <c r="H627" s="53">
        <f>SUM('Team Matches Results Tally'!G624:H624)</f>
        <v>0</v>
      </c>
      <c r="I627" s="53">
        <f>'Team Matches Results Tally'!J624</f>
        <v>0</v>
      </c>
      <c r="J627" s="52" t="str">
        <f>IF(AND(B627=1,F627&lt;&gt;1),'Team Matches'!B801,IF(AND(F627=1,B627&lt;&gt;1),'Team Matches'!G801,""))</f>
        <v/>
      </c>
      <c r="K627" s="54" t="str">
        <f>IF(AND(B627=1,F627&lt;&gt;1),'Team Matches'!G801,IF(AND(F627=1,B627&lt;&gt;1),'Team Matches'!B801,""))</f>
        <v/>
      </c>
    </row>
    <row r="628" spans="1:11" ht="14.25" customHeight="1" x14ac:dyDescent="0.2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</row>
    <row r="629" spans="1:11" ht="14.25" customHeight="1" x14ac:dyDescent="0.2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</row>
    <row r="630" spans="1:11" ht="14.25" customHeight="1" x14ac:dyDescent="0.25">
      <c r="A630" s="45" t="s">
        <v>297</v>
      </c>
      <c r="B630" s="46"/>
      <c r="C630" s="46"/>
      <c r="D630" s="46"/>
      <c r="E630" s="46"/>
      <c r="F630" s="46"/>
      <c r="G630" s="46"/>
      <c r="H630" s="46"/>
      <c r="I630" s="46"/>
      <c r="J630" s="46"/>
      <c r="K630" s="47"/>
    </row>
    <row r="631" spans="1:11" ht="14.25" customHeight="1" x14ac:dyDescent="0.2">
      <c r="A631" s="48"/>
      <c r="B631" s="95" t="s">
        <v>303</v>
      </c>
      <c r="C631" s="95" t="s">
        <v>304</v>
      </c>
      <c r="D631" s="106" t="s">
        <v>305</v>
      </c>
      <c r="E631" s="107"/>
      <c r="F631" s="107"/>
      <c r="G631" s="107"/>
      <c r="H631" s="107"/>
      <c r="I631" s="95" t="s">
        <v>303</v>
      </c>
      <c r="J631" s="95" t="s">
        <v>304</v>
      </c>
      <c r="K631" s="49"/>
    </row>
    <row r="632" spans="1:11" ht="14.25" customHeight="1" x14ac:dyDescent="0.2">
      <c r="A632" s="48"/>
      <c r="B632" s="44">
        <f>IF((SUM(D632:E632)&gt;SUM(G632:H632)),1,0)</f>
        <v>0</v>
      </c>
      <c r="C632" s="44">
        <f>IF((SUM(D632:E632)&lt;SUM(G632:H632)),1,0)</f>
        <v>0</v>
      </c>
      <c r="D632" s="44">
        <f>IF(ISBLANK('Team Matches'!D821),0,1)</f>
        <v>0</v>
      </c>
      <c r="E632" s="44">
        <f>IF(ISBLANK('Team Matches'!E821),0,1)</f>
        <v>0</v>
      </c>
      <c r="F632" s="44" t="str">
        <f>IF(AND((SUM(D632:E632)=SUM(G632:H632)),(SUM(D632:E632,G632:H632)&lt;&gt;0)),"X","")</f>
        <v/>
      </c>
      <c r="G632" s="44">
        <f>IF(ISBLANK('Team Matches'!G821),0,1)</f>
        <v>0</v>
      </c>
      <c r="H632" s="44">
        <f>IF(ISBLANK('Team Matches'!H821),0,1)</f>
        <v>0</v>
      </c>
      <c r="I632" s="44">
        <f>IF((SUM(G632:H632)&gt;SUM(D632:E632)),1,0)</f>
        <v>0</v>
      </c>
      <c r="J632" s="44">
        <f>IF((SUM(D632:E632)&gt;SUM(G632:H632)),1,0)</f>
        <v>0</v>
      </c>
      <c r="K632" s="49"/>
    </row>
    <row r="633" spans="1:11" ht="14.25" customHeight="1" x14ac:dyDescent="0.2">
      <c r="A633" s="48"/>
      <c r="B633" s="44">
        <f>IF((SUM(D633:E633)&gt;SUM(G633:H633)),1,0)</f>
        <v>0</v>
      </c>
      <c r="C633" s="44">
        <f>IF((SUM(D633:E633)&lt;SUM(G633:H633)),1,0)</f>
        <v>0</v>
      </c>
      <c r="D633" s="44">
        <f>IF(ISBLANK('Team Matches'!D822),0,1)</f>
        <v>0</v>
      </c>
      <c r="E633" s="44">
        <f>IF(ISBLANK('Team Matches'!E822),0,1)</f>
        <v>0</v>
      </c>
      <c r="F633" s="44" t="str">
        <f>IF(AND((SUM(D633:E633)=SUM(G633:H633)),(SUM(D633:E633,G633:H633)&lt;&gt;0)),"X","")</f>
        <v/>
      </c>
      <c r="G633" s="44">
        <f>IF(ISBLANK('Team Matches'!G822),0,1)</f>
        <v>0</v>
      </c>
      <c r="H633" s="44">
        <f>IF(ISBLANK('Team Matches'!H822),0,1)</f>
        <v>0</v>
      </c>
      <c r="I633" s="44">
        <f>IF((SUM(G633:H633)&gt;SUM(D633:E633)),1,0)</f>
        <v>0</v>
      </c>
      <c r="J633" s="44">
        <f>IF((SUM(D633:E633)&gt;SUM(G633:H633)),1,0)</f>
        <v>0</v>
      </c>
      <c r="K633" s="49"/>
    </row>
    <row r="634" spans="1:11" ht="14.25" customHeight="1" x14ac:dyDescent="0.2">
      <c r="A634" s="48"/>
      <c r="B634" s="44">
        <f>IF((SUM(D634:E634)&gt;SUM(G634:H634)),1,0)</f>
        <v>0</v>
      </c>
      <c r="C634" s="44">
        <f>IF((SUM(D634:E634)&lt;SUM(G634:H634)),1,0)</f>
        <v>0</v>
      </c>
      <c r="D634" s="44">
        <f>IF(ISBLANK('Team Matches'!D823),0,1)</f>
        <v>0</v>
      </c>
      <c r="E634" s="44">
        <f>IF(ISBLANK('Team Matches'!E823),0,1)</f>
        <v>0</v>
      </c>
      <c r="F634" s="44" t="str">
        <f>IF(AND((SUM(D634:E634)=SUM(G634:H634)),(SUM(D634:E634,G634:H634)&lt;&gt;0)),"X","")</f>
        <v/>
      </c>
      <c r="G634" s="44">
        <f>IF(ISBLANK('Team Matches'!G823),0,1)</f>
        <v>0</v>
      </c>
      <c r="H634" s="44">
        <f>IF(ISBLANK('Team Matches'!H823),0,1)</f>
        <v>0</v>
      </c>
      <c r="I634" s="44">
        <f>IF((SUM(G634:H634)&gt;SUM(D634:E634)),1,0)</f>
        <v>0</v>
      </c>
      <c r="J634" s="44">
        <f>IF((SUM(D634:E634)&gt;SUM(G634:H634)),1,0)</f>
        <v>0</v>
      </c>
      <c r="K634" s="49"/>
    </row>
    <row r="635" spans="1:11" ht="14.25" customHeight="1" x14ac:dyDescent="0.2">
      <c r="A635" s="48"/>
      <c r="B635" s="44">
        <f>IF((SUM(D635:E635)&gt;SUM(G635:H635)),1,0)</f>
        <v>0</v>
      </c>
      <c r="C635" s="44">
        <f>IF((SUM(D635:E635)&lt;SUM(G635:H635)),1,0)</f>
        <v>0</v>
      </c>
      <c r="D635" s="44">
        <f>IF(ISBLANK('Team Matches'!D824),0,1)</f>
        <v>0</v>
      </c>
      <c r="E635" s="44">
        <f>IF(ISBLANK('Team Matches'!E824),0,1)</f>
        <v>0</v>
      </c>
      <c r="F635" s="44" t="str">
        <f>IF(AND((SUM(D635:E635)=SUM(G635:H635)),(SUM(D635:E635,G635:H635)&lt;&gt;0)),"X","")</f>
        <v/>
      </c>
      <c r="G635" s="44">
        <f>IF(ISBLANK('Team Matches'!G824),0,1)</f>
        <v>0</v>
      </c>
      <c r="H635" s="44">
        <f>IF(ISBLANK('Team Matches'!H824),0,1)</f>
        <v>0</v>
      </c>
      <c r="I635" s="44">
        <f>IF((SUM(G635:H635)&gt;SUM(D635:E635)),1,0)</f>
        <v>0</v>
      </c>
      <c r="J635" s="44">
        <f>IF((SUM(D635:E635)&gt;SUM(G635:H635)),1,0)</f>
        <v>0</v>
      </c>
      <c r="K635" s="49"/>
    </row>
    <row r="636" spans="1:11" ht="14.25" customHeight="1" x14ac:dyDescent="0.2">
      <c r="A636" s="48"/>
      <c r="B636" s="44">
        <f>IF((SUM(D636:E636)&gt;SUM(G636:H636)),1,0)</f>
        <v>0</v>
      </c>
      <c r="C636" s="44">
        <f>IF((SUM(D636:E636)&lt;SUM(G636:H636)),1,0)</f>
        <v>0</v>
      </c>
      <c r="D636" s="44">
        <f>IF(ISBLANK('Team Matches'!D825),0,1)</f>
        <v>0</v>
      </c>
      <c r="E636" s="44">
        <f>IF(ISBLANK('Team Matches'!E825),0,1)</f>
        <v>0</v>
      </c>
      <c r="F636" s="44" t="str">
        <f>IF(AND((SUM(D636:E636)=SUM(G636:H636)),(SUM(D636:E636,G636:H636)&lt;&gt;0)),"X","")</f>
        <v/>
      </c>
      <c r="G636" s="44">
        <f>IF(ISBLANK('Team Matches'!G825),0,1)</f>
        <v>0</v>
      </c>
      <c r="H636" s="44">
        <f>IF(ISBLANK('Team Matches'!H825),0,1)</f>
        <v>0</v>
      </c>
      <c r="I636" s="44">
        <f>IF((SUM(G636:H636)&gt;SUM(D636:E636)),1,0)</f>
        <v>0</v>
      </c>
      <c r="J636" s="44">
        <f>IF((SUM(D636:E636)&gt;SUM(G636:H636)),1,0)</f>
        <v>0</v>
      </c>
      <c r="K636" s="49"/>
    </row>
    <row r="637" spans="1:11" ht="14.25" customHeight="1" x14ac:dyDescent="0.25">
      <c r="A637" s="64" t="s">
        <v>306</v>
      </c>
      <c r="B637" s="44">
        <f>SUM(B632:B636)</f>
        <v>0</v>
      </c>
      <c r="C637" s="44">
        <f>SUM(C632:C636)</f>
        <v>0</v>
      </c>
      <c r="D637" s="44">
        <f>SUM(D632:D636)</f>
        <v>0</v>
      </c>
      <c r="E637" s="44">
        <f>SUM(E632:E636)</f>
        <v>0</v>
      </c>
      <c r="F637" s="92"/>
      <c r="G637" s="44">
        <f>SUM(G632:G636)</f>
        <v>0</v>
      </c>
      <c r="H637" s="44">
        <f>SUM(H632:H636)</f>
        <v>0</v>
      </c>
      <c r="I637" s="44">
        <f>SUM(I632:I636)</f>
        <v>0</v>
      </c>
      <c r="J637" s="44">
        <f>SUM(J632:J636)</f>
        <v>0</v>
      </c>
      <c r="K637" s="49"/>
    </row>
    <row r="638" spans="1:11" ht="14.25" customHeight="1" x14ac:dyDescent="0.2">
      <c r="A638" s="48"/>
      <c r="B638" s="92"/>
      <c r="C638" s="92"/>
      <c r="D638" s="92"/>
      <c r="E638" s="92"/>
      <c r="F638" s="92"/>
      <c r="G638" s="92"/>
      <c r="H638" s="92"/>
      <c r="I638" s="92"/>
      <c r="J638" s="92"/>
      <c r="K638" s="49"/>
    </row>
    <row r="639" spans="1:11" ht="14.25" customHeight="1" x14ac:dyDescent="0.2">
      <c r="A639" s="48"/>
      <c r="B639" s="43" t="s">
        <v>307</v>
      </c>
      <c r="C639" s="34" t="s">
        <v>308</v>
      </c>
      <c r="D639" s="34" t="s">
        <v>309</v>
      </c>
      <c r="E639" s="34" t="s">
        <v>310</v>
      </c>
      <c r="F639" s="34" t="s">
        <v>311</v>
      </c>
      <c r="G639" s="34" t="s">
        <v>312</v>
      </c>
      <c r="H639" s="34" t="s">
        <v>313</v>
      </c>
      <c r="I639" s="34" t="s">
        <v>314</v>
      </c>
      <c r="J639" s="34" t="s">
        <v>315</v>
      </c>
      <c r="K639" s="50" t="s">
        <v>316</v>
      </c>
    </row>
    <row r="640" spans="1:11" ht="14.25" customHeight="1" x14ac:dyDescent="0.2">
      <c r="A640" s="51" t="s">
        <v>367</v>
      </c>
      <c r="B640" s="52">
        <f>'Team Matches'!C829</f>
        <v>0</v>
      </c>
      <c r="C640" s="53">
        <f>'Team Matches Results Tally'!B637</f>
        <v>0</v>
      </c>
      <c r="D640" s="53">
        <f>SUM('Team Matches Results Tally'!D637:E637)</f>
        <v>0</v>
      </c>
      <c r="E640" s="53">
        <f>'Team Matches Results Tally'!C637</f>
        <v>0</v>
      </c>
      <c r="F640" s="52">
        <f>'Team Matches'!I829</f>
        <v>0</v>
      </c>
      <c r="G640" s="53">
        <f>'Team Matches Results Tally'!I637</f>
        <v>0</v>
      </c>
      <c r="H640" s="53">
        <f>SUM('Team Matches Results Tally'!G637:H637)</f>
        <v>0</v>
      </c>
      <c r="I640" s="53">
        <f>'Team Matches Results Tally'!J637</f>
        <v>0</v>
      </c>
      <c r="J640" s="52" t="str">
        <f>IF(AND(B640=1,F640&lt;&gt;1),'Team Matches'!B818,IF(AND(F640=1,B640&lt;&gt;1),'Team Matches'!G818,""))</f>
        <v/>
      </c>
      <c r="K640" s="54" t="str">
        <f>IF(AND(B640=1,F640&lt;&gt;1),'Team Matches'!G818,IF(AND(F640=1,B640&lt;&gt;1),'Team Matches'!B818,""))</f>
        <v/>
      </c>
    </row>
    <row r="641" spans="1:11" ht="14.25" customHeight="1" x14ac:dyDescent="0.2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</row>
    <row r="642" spans="1:11" ht="14.25" customHeight="1" x14ac:dyDescent="0.2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</row>
    <row r="643" spans="1:11" ht="14.25" customHeight="1" x14ac:dyDescent="0.25">
      <c r="A643" s="45" t="s">
        <v>300</v>
      </c>
      <c r="B643" s="46"/>
      <c r="C643" s="46"/>
      <c r="D643" s="46"/>
      <c r="E643" s="46"/>
      <c r="F643" s="46"/>
      <c r="G643" s="46"/>
      <c r="H643" s="46"/>
      <c r="I643" s="46"/>
      <c r="J643" s="46"/>
      <c r="K643" s="47"/>
    </row>
    <row r="644" spans="1:11" ht="14.25" customHeight="1" x14ac:dyDescent="0.2">
      <c r="A644" s="48"/>
      <c r="B644" s="95" t="s">
        <v>303</v>
      </c>
      <c r="C644" s="95" t="s">
        <v>304</v>
      </c>
      <c r="D644" s="106" t="s">
        <v>305</v>
      </c>
      <c r="E644" s="107"/>
      <c r="F644" s="107"/>
      <c r="G644" s="107"/>
      <c r="H644" s="107"/>
      <c r="I644" s="95" t="s">
        <v>303</v>
      </c>
      <c r="J644" s="95" t="s">
        <v>304</v>
      </c>
      <c r="K644" s="49"/>
    </row>
    <row r="645" spans="1:11" ht="14.25" customHeight="1" x14ac:dyDescent="0.2">
      <c r="A645" s="48"/>
      <c r="B645" s="44">
        <f>IF((SUM(D645:E645)&gt;SUM(G645:H645)),1,0)</f>
        <v>0</v>
      </c>
      <c r="C645" s="44">
        <f>IF((SUM(D645:E645)&lt;SUM(G645:H645)),1,0)</f>
        <v>0</v>
      </c>
      <c r="D645" s="44">
        <f>IF(ISBLANK('Team Matches'!D838),0,1)</f>
        <v>0</v>
      </c>
      <c r="E645" s="44">
        <f>IF(ISBLANK('Team Matches'!E838),0,1)</f>
        <v>0</v>
      </c>
      <c r="F645" s="44" t="str">
        <f>IF(AND((SUM(D645:E645)=SUM(G645:H645)),(SUM(D645:E645,G645:H645)&lt;&gt;0)),"X","")</f>
        <v/>
      </c>
      <c r="G645" s="44">
        <f>IF(ISBLANK('Team Matches'!G838),0,1)</f>
        <v>0</v>
      </c>
      <c r="H645" s="44">
        <f>IF(ISBLANK('Team Matches'!H838),0,1)</f>
        <v>0</v>
      </c>
      <c r="I645" s="44">
        <f>IF((SUM(G645:H645)&gt;SUM(D645:E645)),1,0)</f>
        <v>0</v>
      </c>
      <c r="J645" s="44">
        <f>IF((SUM(D645:E645)&gt;SUM(G645:H645)),1,0)</f>
        <v>0</v>
      </c>
      <c r="K645" s="49"/>
    </row>
    <row r="646" spans="1:11" ht="14.25" customHeight="1" x14ac:dyDescent="0.2">
      <c r="A646" s="48"/>
      <c r="B646" s="44">
        <f>IF((SUM(D646:E646)&gt;SUM(G646:H646)),1,0)</f>
        <v>0</v>
      </c>
      <c r="C646" s="44">
        <f>IF((SUM(D646:E646)&lt;SUM(G646:H646)),1,0)</f>
        <v>0</v>
      </c>
      <c r="D646" s="44">
        <f>IF(ISBLANK('Team Matches'!D839),0,1)</f>
        <v>0</v>
      </c>
      <c r="E646" s="44">
        <f>IF(ISBLANK('Team Matches'!E839),0,1)</f>
        <v>0</v>
      </c>
      <c r="F646" s="44" t="str">
        <f>IF(AND((SUM(D646:E646)=SUM(G646:H646)),(SUM(D646:E646,G646:H646)&lt;&gt;0)),"X","")</f>
        <v/>
      </c>
      <c r="G646" s="44">
        <f>IF(ISBLANK('Team Matches'!G839),0,1)</f>
        <v>0</v>
      </c>
      <c r="H646" s="44">
        <f>IF(ISBLANK('Team Matches'!H839),0,1)</f>
        <v>0</v>
      </c>
      <c r="I646" s="44">
        <f>IF((SUM(G646:H646)&gt;SUM(D646:E646)),1,0)</f>
        <v>0</v>
      </c>
      <c r="J646" s="44">
        <f>IF((SUM(D646:E646)&gt;SUM(G646:H646)),1,0)</f>
        <v>0</v>
      </c>
      <c r="K646" s="49"/>
    </row>
    <row r="647" spans="1:11" ht="14.25" customHeight="1" x14ac:dyDescent="0.2">
      <c r="A647" s="48"/>
      <c r="B647" s="44">
        <f>IF((SUM(D647:E647)&gt;SUM(G647:H647)),1,0)</f>
        <v>0</v>
      </c>
      <c r="C647" s="44">
        <f>IF((SUM(D647:E647)&lt;SUM(G647:H647)),1,0)</f>
        <v>0</v>
      </c>
      <c r="D647" s="44">
        <f>IF(ISBLANK('Team Matches'!D840),0,1)</f>
        <v>0</v>
      </c>
      <c r="E647" s="44">
        <f>IF(ISBLANK('Team Matches'!E840),0,1)</f>
        <v>0</v>
      </c>
      <c r="F647" s="44" t="str">
        <f>IF(AND((SUM(D647:E647)=SUM(G647:H647)),(SUM(D647:E647,G647:H647)&lt;&gt;0)),"X","")</f>
        <v/>
      </c>
      <c r="G647" s="44">
        <f>IF(ISBLANK('Team Matches'!G840),0,1)</f>
        <v>0</v>
      </c>
      <c r="H647" s="44">
        <f>IF(ISBLANK('Team Matches'!H840),0,1)</f>
        <v>0</v>
      </c>
      <c r="I647" s="44">
        <f>IF((SUM(G647:H647)&gt;SUM(D647:E647)),1,0)</f>
        <v>0</v>
      </c>
      <c r="J647" s="44">
        <f>IF((SUM(D647:E647)&gt;SUM(G647:H647)),1,0)</f>
        <v>0</v>
      </c>
      <c r="K647" s="49"/>
    </row>
    <row r="648" spans="1:11" ht="14.25" customHeight="1" x14ac:dyDescent="0.2">
      <c r="A648" s="48"/>
      <c r="B648" s="44">
        <f>IF((SUM(D648:E648)&gt;SUM(G648:H648)),1,0)</f>
        <v>0</v>
      </c>
      <c r="C648" s="44">
        <f>IF((SUM(D648:E648)&lt;SUM(G648:H648)),1,0)</f>
        <v>0</v>
      </c>
      <c r="D648" s="44">
        <f>IF(ISBLANK('Team Matches'!D841),0,1)</f>
        <v>0</v>
      </c>
      <c r="E648" s="44">
        <f>IF(ISBLANK('Team Matches'!E841),0,1)</f>
        <v>0</v>
      </c>
      <c r="F648" s="44" t="str">
        <f>IF(AND((SUM(D648:E648)=SUM(G648:H648)),(SUM(D648:E648,G648:H648)&lt;&gt;0)),"X","")</f>
        <v/>
      </c>
      <c r="G648" s="44">
        <f>IF(ISBLANK('Team Matches'!G841),0,1)</f>
        <v>0</v>
      </c>
      <c r="H648" s="44">
        <f>IF(ISBLANK('Team Matches'!H841),0,1)</f>
        <v>0</v>
      </c>
      <c r="I648" s="44">
        <f>IF((SUM(G648:H648)&gt;SUM(D648:E648)),1,0)</f>
        <v>0</v>
      </c>
      <c r="J648" s="44">
        <f>IF((SUM(D648:E648)&gt;SUM(G648:H648)),1,0)</f>
        <v>0</v>
      </c>
      <c r="K648" s="49"/>
    </row>
    <row r="649" spans="1:11" ht="14.25" customHeight="1" x14ac:dyDescent="0.2">
      <c r="A649" s="48"/>
      <c r="B649" s="44">
        <f>IF((SUM(D649:E649)&gt;SUM(G649:H649)),1,0)</f>
        <v>0</v>
      </c>
      <c r="C649" s="44">
        <f>IF((SUM(D649:E649)&lt;SUM(G649:H649)),1,0)</f>
        <v>0</v>
      </c>
      <c r="D649" s="44">
        <f>IF(ISBLANK('Team Matches'!D842),0,1)</f>
        <v>0</v>
      </c>
      <c r="E649" s="44">
        <f>IF(ISBLANK('Team Matches'!E842),0,1)</f>
        <v>0</v>
      </c>
      <c r="F649" s="44" t="str">
        <f>IF(AND((SUM(D649:E649)=SUM(G649:H649)),(SUM(D649:E649,G649:H649)&lt;&gt;0)),"X","")</f>
        <v/>
      </c>
      <c r="G649" s="44">
        <f>IF(ISBLANK('Team Matches'!G842),0,1)</f>
        <v>0</v>
      </c>
      <c r="H649" s="44">
        <f>IF(ISBLANK('Team Matches'!H842),0,1)</f>
        <v>0</v>
      </c>
      <c r="I649" s="44">
        <f>IF((SUM(G649:H649)&gt;SUM(D649:E649)),1,0)</f>
        <v>0</v>
      </c>
      <c r="J649" s="44">
        <f>IF((SUM(D649:E649)&gt;SUM(G649:H649)),1,0)</f>
        <v>0</v>
      </c>
      <c r="K649" s="49"/>
    </row>
    <row r="650" spans="1:11" ht="14.25" customHeight="1" x14ac:dyDescent="0.25">
      <c r="A650" s="64" t="s">
        <v>306</v>
      </c>
      <c r="B650" s="44">
        <f>SUM(B645:B649)</f>
        <v>0</v>
      </c>
      <c r="C650" s="44">
        <f>SUM(C645:C649)</f>
        <v>0</v>
      </c>
      <c r="D650" s="44">
        <f>SUM(D645:D649)</f>
        <v>0</v>
      </c>
      <c r="E650" s="44">
        <f>SUM(E645:E649)</f>
        <v>0</v>
      </c>
      <c r="F650" s="92"/>
      <c r="G650" s="44">
        <f>SUM(G645:G649)</f>
        <v>0</v>
      </c>
      <c r="H650" s="44">
        <f>SUM(H645:H649)</f>
        <v>0</v>
      </c>
      <c r="I650" s="44">
        <f>SUM(I645:I649)</f>
        <v>0</v>
      </c>
      <c r="J650" s="44">
        <f>SUM(J645:J649)</f>
        <v>0</v>
      </c>
      <c r="K650" s="49"/>
    </row>
    <row r="651" spans="1:11" ht="14.25" customHeight="1" x14ac:dyDescent="0.2">
      <c r="A651" s="48"/>
      <c r="B651" s="92"/>
      <c r="C651" s="92"/>
      <c r="D651" s="92"/>
      <c r="E651" s="92"/>
      <c r="F651" s="92"/>
      <c r="G651" s="92"/>
      <c r="H651" s="92"/>
      <c r="I651" s="92"/>
      <c r="J651" s="92"/>
      <c r="K651" s="49"/>
    </row>
    <row r="652" spans="1:11" ht="14.25" customHeight="1" x14ac:dyDescent="0.2">
      <c r="A652" s="48"/>
      <c r="B652" s="43" t="s">
        <v>307</v>
      </c>
      <c r="C652" s="34" t="s">
        <v>308</v>
      </c>
      <c r="D652" s="34" t="s">
        <v>309</v>
      </c>
      <c r="E652" s="34" t="s">
        <v>310</v>
      </c>
      <c r="F652" s="34" t="s">
        <v>311</v>
      </c>
      <c r="G652" s="34" t="s">
        <v>312</v>
      </c>
      <c r="H652" s="34" t="s">
        <v>313</v>
      </c>
      <c r="I652" s="34" t="s">
        <v>314</v>
      </c>
      <c r="J652" s="34" t="s">
        <v>315</v>
      </c>
      <c r="K652" s="50" t="s">
        <v>316</v>
      </c>
    </row>
    <row r="653" spans="1:11" ht="14.25" customHeight="1" x14ac:dyDescent="0.2">
      <c r="A653" s="51" t="s">
        <v>368</v>
      </c>
      <c r="B653" s="52">
        <f>'Team Matches'!C846</f>
        <v>0</v>
      </c>
      <c r="C653" s="53">
        <f>'Team Matches Results Tally'!B650</f>
        <v>0</v>
      </c>
      <c r="D653" s="53">
        <f>SUM('Team Matches Results Tally'!D650:E650)</f>
        <v>0</v>
      </c>
      <c r="E653" s="53">
        <f>'Team Matches Results Tally'!C650</f>
        <v>0</v>
      </c>
      <c r="F653" s="52">
        <f>'Team Matches'!I846</f>
        <v>0</v>
      </c>
      <c r="G653" s="53">
        <f>'Team Matches Results Tally'!I650</f>
        <v>0</v>
      </c>
      <c r="H653" s="53">
        <f>SUM('Team Matches Results Tally'!G650:H650)</f>
        <v>0</v>
      </c>
      <c r="I653" s="53">
        <f>'Team Matches Results Tally'!J650</f>
        <v>0</v>
      </c>
      <c r="J653" s="52" t="str">
        <f>IF(AND(B653=1,F653&lt;&gt;1),'Team Matches'!B835,IF(AND(F653=1,B653&lt;&gt;1),'Team Matches'!G835,""))</f>
        <v/>
      </c>
      <c r="K653" s="54" t="str">
        <f>IF(AND(B653=1,F653&lt;&gt;1),'Team Matches'!G835,IF(AND(F653=1,B653&lt;&gt;1),'Team Matches'!B835,""))</f>
        <v/>
      </c>
    </row>
    <row r="654" spans="1:11" ht="14.25" customHeight="1" x14ac:dyDescent="0.2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</row>
    <row r="655" spans="1:11" ht="14.25" customHeight="1" x14ac:dyDescent="0.2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</row>
    <row r="656" spans="1:11" ht="14.25" customHeight="1" x14ac:dyDescent="0.2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</row>
    <row r="657" spans="1:11" ht="14.25" customHeight="1" x14ac:dyDescent="0.2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</row>
    <row r="658" spans="1:11" ht="14.25" customHeight="1" x14ac:dyDescent="0.2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</row>
  </sheetData>
  <mergeCells count="50">
    <mergeCell ref="D82:H82"/>
    <mergeCell ref="D3:H3"/>
    <mergeCell ref="D17:H17"/>
    <mergeCell ref="D30:H30"/>
    <mergeCell ref="D43:H43"/>
    <mergeCell ref="D56:H56"/>
    <mergeCell ref="D69:H69"/>
    <mergeCell ref="D95:H95"/>
    <mergeCell ref="D108:H108"/>
    <mergeCell ref="D121:H121"/>
    <mergeCell ref="D134:H134"/>
    <mergeCell ref="D147:H147"/>
    <mergeCell ref="D228:H228"/>
    <mergeCell ref="D241:H241"/>
    <mergeCell ref="D163:H163"/>
    <mergeCell ref="D176:H176"/>
    <mergeCell ref="D189:H189"/>
    <mergeCell ref="D202:H202"/>
    <mergeCell ref="D215:H215"/>
    <mergeCell ref="D306:H306"/>
    <mergeCell ref="D319:H319"/>
    <mergeCell ref="D332:H332"/>
    <mergeCell ref="D345:H345"/>
    <mergeCell ref="D254:H254"/>
    <mergeCell ref="D267:H267"/>
    <mergeCell ref="D280:H280"/>
    <mergeCell ref="D293:H293"/>
    <mergeCell ref="D358:H358"/>
    <mergeCell ref="D371:H371"/>
    <mergeCell ref="D384:H384"/>
    <mergeCell ref="D397:H397"/>
    <mergeCell ref="D410:H410"/>
    <mergeCell ref="D423:H423"/>
    <mergeCell ref="D436:H436"/>
    <mergeCell ref="D449:H449"/>
    <mergeCell ref="D462:H462"/>
    <mergeCell ref="D475:H475"/>
    <mergeCell ref="D488:H488"/>
    <mergeCell ref="D501:H501"/>
    <mergeCell ref="D514:H514"/>
    <mergeCell ref="D527:H527"/>
    <mergeCell ref="D540:H540"/>
    <mergeCell ref="D618:H618"/>
    <mergeCell ref="D631:H631"/>
    <mergeCell ref="D644:H644"/>
    <mergeCell ref="D553:H553"/>
    <mergeCell ref="D566:H566"/>
    <mergeCell ref="D579:H579"/>
    <mergeCell ref="D592:H592"/>
    <mergeCell ref="D605:H605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2"/>
  <sheetViews>
    <sheetView workbookViewId="0">
      <selection activeCell="G24" sqref="G24"/>
    </sheetView>
  </sheetViews>
  <sheetFormatPr defaultColWidth="8.85546875" defaultRowHeight="15.75" x14ac:dyDescent="0.2"/>
  <cols>
    <col min="1" max="1" width="3.5703125" style="89" customWidth="1"/>
    <col min="2" max="2" width="3" style="31" bestFit="1" customWidth="1"/>
    <col min="3" max="3" width="22.7109375" style="35" customWidth="1"/>
    <col min="4" max="4" width="3" style="31" bestFit="1" customWidth="1"/>
    <col min="5" max="5" width="22.7109375" style="35" customWidth="1"/>
    <col min="6" max="6" width="3" style="31" bestFit="1" customWidth="1"/>
    <col min="7" max="7" width="22.7109375" style="35" customWidth="1"/>
    <col min="8" max="8" width="3" style="31" bestFit="1" customWidth="1"/>
    <col min="9" max="9" width="22.7109375" style="35" customWidth="1"/>
    <col min="10" max="10" width="3" style="31" bestFit="1" customWidth="1"/>
    <col min="11" max="11" width="22.7109375" style="31" customWidth="1"/>
    <col min="12" max="12" width="9.7109375" style="31" customWidth="1"/>
    <col min="13" max="13" width="22.7109375" style="31" customWidth="1"/>
    <col min="14" max="15" width="6.7109375" style="31" customWidth="1"/>
    <col min="16" max="16" width="9.7109375" style="31" customWidth="1"/>
    <col min="17" max="17" width="22.7109375" style="31" customWidth="1"/>
    <col min="18" max="19" width="6.7109375" style="31" customWidth="1"/>
    <col min="20" max="20" width="9.7109375" style="31" customWidth="1"/>
    <col min="21" max="21" width="22.7109375" style="31" customWidth="1"/>
    <col min="22" max="23" width="6.7109375" style="31" customWidth="1"/>
    <col min="24" max="24" width="9.7109375" style="31" customWidth="1"/>
    <col min="25" max="16384" width="8.85546875" style="31"/>
  </cols>
  <sheetData>
    <row r="1" spans="1:11" x14ac:dyDescent="0.2">
      <c r="C1" s="35" t="s">
        <v>369</v>
      </c>
    </row>
    <row r="2" spans="1:11" x14ac:dyDescent="0.2">
      <c r="I2" s="31"/>
    </row>
    <row r="3" spans="1:11" ht="16.5" thickBot="1" x14ac:dyDescent="0.25">
      <c r="A3" s="89">
        <v>17</v>
      </c>
      <c r="B3" s="32" t="s">
        <v>370</v>
      </c>
      <c r="C3" s="36" t="str">
        <f ca="1">VLOOKUP(OFFSET(INDIRECT(ADDRESS(ROW(),COLUMN())),0,-1),'Round Robin'!$I$1:$J$190,2,FALSE)</f>
        <v>Butokuden</v>
      </c>
    </row>
    <row r="4" spans="1:11" ht="17.25" thickTop="1" thickBot="1" x14ac:dyDescent="0.25">
      <c r="C4" s="37"/>
      <c r="D4" s="90">
        <v>21</v>
      </c>
      <c r="E4" s="36" t="str">
        <f ca="1">'Team Matches Results Tally'!J224</f>
        <v>Butokuden</v>
      </c>
    </row>
    <row r="5" spans="1:11" ht="17.25" thickTop="1" thickBot="1" x14ac:dyDescent="0.25">
      <c r="B5" s="32" t="s">
        <v>371</v>
      </c>
      <c r="C5" s="38" t="str">
        <f ca="1">VLOOKUP(OFFSET(INDIRECT(ADDRESS(ROW(),COLUMN())),0,-1),'Round Robin'!$I$1:$J$190,2,FALSE)</f>
        <v>SFU</v>
      </c>
      <c r="D5" s="89"/>
      <c r="E5" s="39"/>
    </row>
    <row r="6" spans="1:11" ht="17.25" thickTop="1" thickBot="1" x14ac:dyDescent="0.25">
      <c r="D6" s="89"/>
      <c r="E6" s="37"/>
      <c r="F6" s="90">
        <v>23</v>
      </c>
      <c r="G6" s="36" t="str">
        <f ca="1">'Team Matches Results Tally'!J276</f>
        <v>Butokuden</v>
      </c>
    </row>
    <row r="7" spans="1:11" ht="17.25" thickTop="1" thickBot="1" x14ac:dyDescent="0.25">
      <c r="A7" s="89">
        <v>18</v>
      </c>
      <c r="B7" s="32" t="s">
        <v>372</v>
      </c>
      <c r="C7" s="36" t="str">
        <f ca="1">VLOOKUP(OFFSET(INDIRECT(ADDRESS(ROW(),COLUMN())),0,-1),'Round Robin'!$I$1:$J$190,2,FALSE)</f>
        <v>SEUSKF</v>
      </c>
      <c r="D7" s="89"/>
      <c r="E7" s="37"/>
      <c r="G7" s="39"/>
    </row>
    <row r="8" spans="1:11" ht="17.25" thickTop="1" thickBot="1" x14ac:dyDescent="0.25">
      <c r="C8" s="37"/>
      <c r="D8" s="89"/>
      <c r="E8" s="37" t="str">
        <f ca="1">'Team Matches Results Tally'!J237</f>
        <v>SCKF</v>
      </c>
      <c r="G8" s="37"/>
    </row>
    <row r="9" spans="1:11" ht="17.25" thickTop="1" thickBot="1" x14ac:dyDescent="0.25">
      <c r="B9" s="32" t="s">
        <v>373</v>
      </c>
      <c r="C9" s="36" t="str">
        <f ca="1">VLOOKUP(OFFSET(INDIRECT(ADDRESS(ROW(),COLUMN())),0,-1),'Round Robin'!$I$1:$J$190,2,FALSE)</f>
        <v>SCKF</v>
      </c>
      <c r="D9" s="91"/>
      <c r="E9" s="40"/>
      <c r="G9" s="37"/>
    </row>
    <row r="10" spans="1:11" ht="16.5" thickTop="1" x14ac:dyDescent="0.2">
      <c r="B10" s="34"/>
      <c r="C10" s="41"/>
      <c r="D10" s="82"/>
      <c r="E10" s="41"/>
      <c r="G10" s="37"/>
    </row>
    <row r="11" spans="1:11" ht="16.5" thickBot="1" x14ac:dyDescent="0.25">
      <c r="C11" s="41"/>
      <c r="D11" s="89"/>
      <c r="G11" s="37"/>
      <c r="H11" s="33"/>
      <c r="I11" s="36" t="str">
        <f ca="1">'Team Matches Results Tally'!J302</f>
        <v>PNKF-1</v>
      </c>
    </row>
    <row r="12" spans="1:11" ht="17.25" thickTop="1" thickBot="1" x14ac:dyDescent="0.25">
      <c r="A12" s="89">
        <v>19</v>
      </c>
      <c r="B12" s="32" t="s">
        <v>374</v>
      </c>
      <c r="C12" s="36" t="str">
        <f ca="1">VLOOKUP(OFFSET(INDIRECT(ADDRESS(ROW(),COLUMN())),0,-1),'Round Robin'!$I$1:$J$190,2,FALSE)</f>
        <v>PNKF-1</v>
      </c>
      <c r="D12" s="89"/>
      <c r="G12" s="37"/>
      <c r="I12" s="41"/>
      <c r="J12" s="34"/>
      <c r="K12" s="34"/>
    </row>
    <row r="13" spans="1:11" ht="17.25" thickTop="1" thickBot="1" x14ac:dyDescent="0.25">
      <c r="C13" s="37"/>
      <c r="D13" s="90">
        <v>22</v>
      </c>
      <c r="E13" s="36" t="str">
        <f ca="1">'Team Matches Results Tally'!J250</f>
        <v>PNKF-1</v>
      </c>
      <c r="G13" s="37"/>
      <c r="I13" s="41"/>
      <c r="J13" s="34"/>
      <c r="K13" s="34"/>
    </row>
    <row r="14" spans="1:11" ht="17.25" thickTop="1" thickBot="1" x14ac:dyDescent="0.25">
      <c r="B14" s="32" t="s">
        <v>375</v>
      </c>
      <c r="C14" s="38" t="str">
        <f ca="1">VLOOKUP(OFFSET(INDIRECT(ADDRESS(ROW(),COLUMN())),0,-1),'Round Robin'!$I$1:$J$190,2,FALSE)</f>
        <v>Mexico</v>
      </c>
      <c r="E14" s="39"/>
      <c r="G14" s="37"/>
      <c r="I14" s="41"/>
      <c r="J14" s="34"/>
      <c r="K14" s="34"/>
    </row>
    <row r="15" spans="1:11" ht="16.5" thickTop="1" x14ac:dyDescent="0.2">
      <c r="E15" s="37"/>
      <c r="G15" s="37"/>
      <c r="I15" s="41"/>
      <c r="J15" s="34"/>
      <c r="K15" s="34"/>
    </row>
    <row r="16" spans="1:11" ht="16.5" thickBot="1" x14ac:dyDescent="0.25">
      <c r="A16" s="89">
        <v>20</v>
      </c>
      <c r="B16" s="32" t="s">
        <v>376</v>
      </c>
      <c r="C16" s="36" t="str">
        <f ca="1">VLOOKUP(OFFSET(INDIRECT(ADDRESS(ROW(),COLUMN())),0,-1),'Round Robin'!$I$1:$J$190,2,FALSE)</f>
        <v>HKF</v>
      </c>
      <c r="E16" s="37"/>
      <c r="F16" s="33"/>
      <c r="G16" s="38" t="str">
        <f ca="1">'Team Matches Results Tally'!J289</f>
        <v>PNKF-1</v>
      </c>
      <c r="I16" s="41"/>
      <c r="J16" s="34"/>
      <c r="K16" s="34"/>
    </row>
    <row r="17" spans="2:11" ht="17.25" thickTop="1" thickBot="1" x14ac:dyDescent="0.25">
      <c r="C17" s="39"/>
      <c r="D17" s="33"/>
      <c r="E17" s="38" t="str">
        <f ca="1">'Team Matches Results Tally'!J263</f>
        <v>SWKIF-1</v>
      </c>
      <c r="I17" s="41"/>
      <c r="J17" s="34"/>
      <c r="K17" s="34"/>
    </row>
    <row r="18" spans="2:11" ht="17.25" thickTop="1" thickBot="1" x14ac:dyDescent="0.25">
      <c r="B18" s="32" t="s">
        <v>377</v>
      </c>
      <c r="C18" s="38" t="str">
        <f ca="1">VLOOKUP(OFFSET(INDIRECT(ADDRESS(ROW(),COLUMN())),0,-1),'Round Robin'!$I$1:$J$190,2,FALSE)</f>
        <v>SWKIF-1</v>
      </c>
      <c r="E18" s="40"/>
      <c r="G18" s="41"/>
      <c r="I18" s="41"/>
      <c r="J18" s="34"/>
      <c r="K18" s="34"/>
    </row>
    <row r="19" spans="2:11" ht="16.5" thickTop="1" x14ac:dyDescent="0.2">
      <c r="I19" s="41"/>
      <c r="J19" s="34"/>
      <c r="K19" s="34"/>
    </row>
    <row r="20" spans="2:11" x14ac:dyDescent="0.2">
      <c r="I20" s="41"/>
      <c r="J20" s="34"/>
      <c r="K20" s="34"/>
    </row>
    <row r="21" spans="2:11" x14ac:dyDescent="0.2">
      <c r="I21" s="41"/>
      <c r="J21" s="34"/>
      <c r="K21" s="34"/>
    </row>
    <row r="22" spans="2:11" x14ac:dyDescent="0.2">
      <c r="I22" s="41"/>
      <c r="J22" s="34"/>
      <c r="K22" s="34" t="str">
        <f ca="1">'Team Matches Results Tally'!J289</f>
        <v>PNKF-1</v>
      </c>
    </row>
    <row r="23" spans="2:11" x14ac:dyDescent="0.2">
      <c r="B23" s="41"/>
      <c r="C23" s="34"/>
      <c r="D23" s="34"/>
      <c r="E23" s="31"/>
      <c r="G23" s="31"/>
      <c r="I23" s="31"/>
    </row>
    <row r="24" spans="2:11" x14ac:dyDescent="0.2">
      <c r="B24" s="41"/>
      <c r="C24" s="34"/>
      <c r="D24" s="34"/>
      <c r="E24" s="31"/>
      <c r="G24" s="31"/>
      <c r="I24" s="31"/>
    </row>
    <row r="25" spans="2:11" x14ac:dyDescent="0.2">
      <c r="B25" s="41"/>
      <c r="C25" s="34"/>
      <c r="D25" s="34"/>
      <c r="E25" s="31"/>
      <c r="G25" s="31"/>
      <c r="I25" s="31"/>
    </row>
    <row r="26" spans="2:11" x14ac:dyDescent="0.2">
      <c r="B26" s="41"/>
      <c r="C26" s="34"/>
      <c r="D26" s="34"/>
      <c r="E26" s="31"/>
      <c r="G26" s="31"/>
      <c r="I26" s="31"/>
    </row>
    <row r="27" spans="2:11" x14ac:dyDescent="0.2">
      <c r="B27" s="41"/>
      <c r="C27" s="34"/>
      <c r="D27" s="34"/>
      <c r="E27" s="31"/>
      <c r="G27" s="31"/>
      <c r="I27" s="31"/>
    </row>
    <row r="28" spans="2:11" x14ac:dyDescent="0.2">
      <c r="B28" s="41"/>
      <c r="C28" s="34"/>
      <c r="D28" s="34"/>
      <c r="E28" s="31"/>
      <c r="G28" s="31"/>
      <c r="I28" s="31"/>
    </row>
    <row r="29" spans="2:11" x14ac:dyDescent="0.2">
      <c r="B29" s="41"/>
      <c r="C29" s="34"/>
      <c r="D29" s="34"/>
      <c r="E29" s="31"/>
      <c r="G29" s="31"/>
      <c r="I29" s="31"/>
    </row>
    <row r="30" spans="2:11" x14ac:dyDescent="0.2">
      <c r="B30" s="41"/>
      <c r="C30" s="34"/>
      <c r="D30" s="34"/>
      <c r="E30" s="31"/>
      <c r="G30" s="31"/>
      <c r="I30" s="31"/>
    </row>
    <row r="31" spans="2:11" x14ac:dyDescent="0.2">
      <c r="B31" s="41"/>
      <c r="C31" s="34"/>
      <c r="D31" s="34"/>
      <c r="E31" s="31"/>
      <c r="G31" s="31"/>
      <c r="I31" s="31"/>
    </row>
    <row r="32" spans="2:11" x14ac:dyDescent="0.2">
      <c r="B32" s="41"/>
      <c r="C32" s="34"/>
      <c r="D32" s="34"/>
      <c r="E32" s="31"/>
      <c r="G32" s="31"/>
      <c r="I32" s="31"/>
    </row>
    <row r="33" spans="2:9" x14ac:dyDescent="0.2">
      <c r="B33" s="41" t="str">
        <f ca="1">'Team Matches Results Tally'!J276</f>
        <v>Butokuden</v>
      </c>
      <c r="C33" s="34"/>
      <c r="D33" s="34"/>
      <c r="E33" s="31"/>
      <c r="G33" s="31"/>
      <c r="I33" s="31"/>
    </row>
    <row r="34" spans="2:9" x14ac:dyDescent="0.2">
      <c r="B34" s="41"/>
      <c r="C34" s="34"/>
      <c r="D34" s="34"/>
      <c r="E34" s="31"/>
      <c r="G34" s="31"/>
      <c r="I34" s="31"/>
    </row>
    <row r="35" spans="2:9" x14ac:dyDescent="0.2">
      <c r="B35" s="35"/>
      <c r="C35" s="31"/>
      <c r="E35" s="31"/>
      <c r="G35" s="31"/>
      <c r="I35" s="31"/>
    </row>
    <row r="36" spans="2:9" x14ac:dyDescent="0.2">
      <c r="B36" s="35"/>
      <c r="C36" s="31"/>
      <c r="E36" s="31"/>
      <c r="G36" s="31"/>
      <c r="I36" s="31"/>
    </row>
    <row r="37" spans="2:9" x14ac:dyDescent="0.2">
      <c r="B37" s="35"/>
      <c r="C37" s="31"/>
      <c r="E37" s="31"/>
      <c r="G37" s="31"/>
      <c r="I37" s="31"/>
    </row>
    <row r="38" spans="2:9" x14ac:dyDescent="0.2">
      <c r="B38" s="35"/>
      <c r="C38" s="31"/>
      <c r="E38" s="31"/>
      <c r="G38" s="31"/>
      <c r="I38" s="31"/>
    </row>
    <row r="39" spans="2:9" x14ac:dyDescent="0.2">
      <c r="B39" s="35"/>
      <c r="C39" s="31"/>
      <c r="E39" s="31"/>
      <c r="G39" s="31"/>
      <c r="I39" s="31"/>
    </row>
    <row r="40" spans="2:9" x14ac:dyDescent="0.2">
      <c r="B40" s="35"/>
      <c r="C40" s="31"/>
      <c r="E40" s="31"/>
      <c r="G40" s="31"/>
      <c r="I40" s="31"/>
    </row>
    <row r="41" spans="2:9" x14ac:dyDescent="0.2">
      <c r="B41" s="35"/>
      <c r="C41" s="31"/>
      <c r="E41" s="31"/>
      <c r="G41" s="31"/>
      <c r="I41" s="31"/>
    </row>
    <row r="42" spans="2:9" x14ac:dyDescent="0.2">
      <c r="B42" s="35"/>
      <c r="C42" s="31"/>
      <c r="E42" s="31"/>
      <c r="G42" s="31"/>
      <c r="I42" s="3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J34"/>
  <sheetViews>
    <sheetView showGridLines="0" zoomScaleNormal="100" workbookViewId="0">
      <selection activeCell="E21" sqref="E21"/>
    </sheetView>
  </sheetViews>
  <sheetFormatPr defaultRowHeight="14.25" customHeight="1" x14ac:dyDescent="0.2"/>
  <cols>
    <col min="1" max="1" width="9.5703125" customWidth="1"/>
    <col min="2" max="2" width="32.85546875" customWidth="1"/>
    <col min="3" max="3" width="12.85546875" customWidth="1"/>
    <col min="4" max="5" width="7.140625" customWidth="1"/>
    <col min="6" max="6" width="5.28515625" customWidth="1"/>
    <col min="7" max="8" width="7.140625" customWidth="1"/>
    <col min="9" max="9" width="12.85546875" customWidth="1"/>
    <col min="10" max="10" width="32.85546875" customWidth="1"/>
  </cols>
  <sheetData>
    <row r="2" spans="2:10" ht="33.75" x14ac:dyDescent="0.2">
      <c r="B2" s="110" t="s">
        <v>378</v>
      </c>
      <c r="C2" s="109"/>
      <c r="D2" s="109"/>
      <c r="E2" s="109"/>
      <c r="F2" s="3" t="s">
        <v>173</v>
      </c>
      <c r="G2" s="111" t="s">
        <v>379</v>
      </c>
      <c r="H2" s="109"/>
      <c r="I2" s="109"/>
      <c r="J2" s="109"/>
    </row>
    <row r="4" spans="2:10" ht="23.25" x14ac:dyDescent="0.2">
      <c r="B4" s="4" t="s">
        <v>174</v>
      </c>
      <c r="C4" s="5" t="s">
        <v>175</v>
      </c>
      <c r="D4" s="98" t="s">
        <v>176</v>
      </c>
      <c r="E4" s="99"/>
      <c r="F4" s="5" t="s">
        <v>177</v>
      </c>
      <c r="G4" s="98" t="s">
        <v>176</v>
      </c>
      <c r="H4" s="99"/>
      <c r="I4" s="5" t="s">
        <v>175</v>
      </c>
      <c r="J4" s="94" t="s">
        <v>178</v>
      </c>
    </row>
    <row r="5" spans="2:10" ht="25.5" x14ac:dyDescent="0.2">
      <c r="B5" s="6" t="s">
        <v>380</v>
      </c>
      <c r="C5" s="7" t="s">
        <v>381</v>
      </c>
      <c r="D5" s="7"/>
      <c r="E5" s="7"/>
      <c r="F5" s="8" t="str">
        <f>IF((SUM(D27:E27)=SUM(G27:H27)),"X","")</f>
        <v/>
      </c>
      <c r="G5" s="7" t="s">
        <v>179</v>
      </c>
      <c r="H5" s="7" t="s">
        <v>382</v>
      </c>
      <c r="I5" s="7"/>
      <c r="J5" s="10" t="s">
        <v>383</v>
      </c>
    </row>
    <row r="6" spans="2:10" ht="25.5" x14ac:dyDescent="0.2">
      <c r="B6" s="6" t="s">
        <v>384</v>
      </c>
      <c r="C6" s="7"/>
      <c r="D6" s="7"/>
      <c r="E6" s="7" t="s">
        <v>190</v>
      </c>
      <c r="F6" s="8" t="str">
        <f>IF((SUM(D28:E28)=SUM(G28:H28)),"X","")</f>
        <v>X</v>
      </c>
      <c r="G6" s="7" t="s">
        <v>195</v>
      </c>
      <c r="H6" s="7"/>
      <c r="I6" s="7"/>
      <c r="J6" s="10" t="s">
        <v>385</v>
      </c>
    </row>
    <row r="7" spans="2:10" ht="25.5" x14ac:dyDescent="0.2">
      <c r="B7" s="6" t="s">
        <v>386</v>
      </c>
      <c r="C7" s="7"/>
      <c r="D7" s="7" t="s">
        <v>190</v>
      </c>
      <c r="E7" s="7" t="s">
        <v>180</v>
      </c>
      <c r="F7" s="8" t="str">
        <f>IF((SUM(D29:E29)=SUM(G29:H29)),"X","")</f>
        <v/>
      </c>
      <c r="G7" s="7"/>
      <c r="H7" s="7"/>
      <c r="I7" s="7"/>
      <c r="J7" s="10" t="s">
        <v>387</v>
      </c>
    </row>
    <row r="8" spans="2:10" ht="25.5" x14ac:dyDescent="0.2">
      <c r="B8" s="6" t="s">
        <v>388</v>
      </c>
      <c r="C8" s="7"/>
      <c r="D8" s="7"/>
      <c r="E8" s="7"/>
      <c r="F8" s="8" t="str">
        <f>IF((SUM(D30:E30)=SUM(G30:H30)),"X","")</f>
        <v/>
      </c>
      <c r="G8" s="7" t="s">
        <v>179</v>
      </c>
      <c r="H8" s="7" t="s">
        <v>180</v>
      </c>
      <c r="I8" s="7"/>
      <c r="J8" s="10" t="s">
        <v>389</v>
      </c>
    </row>
    <row r="9" spans="2:10" ht="25.5" x14ac:dyDescent="0.2">
      <c r="B9" s="6" t="s">
        <v>390</v>
      </c>
      <c r="C9" s="7"/>
      <c r="D9" s="7"/>
      <c r="E9" s="7" t="s">
        <v>180</v>
      </c>
      <c r="F9" s="8" t="str">
        <f>IF((SUM(D31:E31)=SUM(G31:H31)),"X","")</f>
        <v>X</v>
      </c>
      <c r="G9" s="7" t="s">
        <v>190</v>
      </c>
      <c r="H9" s="7"/>
      <c r="I9" s="7"/>
      <c r="J9" s="10" t="s">
        <v>391</v>
      </c>
    </row>
    <row r="10" spans="2:10" ht="14.25" customHeight="1" x14ac:dyDescent="0.2">
      <c r="B10" s="100" t="s">
        <v>183</v>
      </c>
      <c r="C10" s="101"/>
      <c r="D10" s="101"/>
      <c r="E10" s="101"/>
      <c r="F10" s="101"/>
      <c r="G10" s="101"/>
      <c r="H10" s="101"/>
      <c r="I10" s="101"/>
      <c r="J10" s="101"/>
    </row>
    <row r="11" spans="2:10" ht="25.5" x14ac:dyDescent="0.2">
      <c r="B11" s="6"/>
      <c r="C11" s="7"/>
      <c r="D11" s="7"/>
      <c r="E11" s="7"/>
      <c r="F11" s="8"/>
      <c r="G11" s="7"/>
      <c r="H11" s="7"/>
      <c r="I11" s="7"/>
      <c r="J11" s="10"/>
    </row>
    <row r="12" spans="2:10" ht="21" x14ac:dyDescent="0.35">
      <c r="B12" s="11"/>
      <c r="C12" s="11"/>
      <c r="D12" s="11"/>
      <c r="E12" s="11"/>
      <c r="F12" s="12"/>
      <c r="G12" s="11"/>
      <c r="H12" s="11"/>
      <c r="I12" s="11"/>
      <c r="J12" s="11"/>
    </row>
    <row r="13" spans="2:10" ht="21" x14ac:dyDescent="0.2">
      <c r="B13" s="13" t="s">
        <v>187</v>
      </c>
      <c r="C13" s="14">
        <f>SUM(D32:E32)</f>
        <v>4</v>
      </c>
      <c r="D13" s="93"/>
      <c r="E13" s="93"/>
      <c r="F13" s="93"/>
      <c r="G13" s="93"/>
      <c r="H13" s="93"/>
      <c r="I13" s="15">
        <f>SUM(G32:H32)</f>
        <v>6</v>
      </c>
      <c r="J13" s="15" t="s">
        <v>188</v>
      </c>
    </row>
    <row r="14" spans="2:10" ht="21" x14ac:dyDescent="0.2">
      <c r="B14" s="13" t="s">
        <v>185</v>
      </c>
      <c r="C14" s="14">
        <f>B32</f>
        <v>1</v>
      </c>
      <c r="D14" s="93"/>
      <c r="E14" s="93"/>
      <c r="F14" s="93"/>
      <c r="G14" s="93"/>
      <c r="H14" s="93"/>
      <c r="I14" s="15">
        <f>I32</f>
        <v>2</v>
      </c>
      <c r="J14" s="15" t="s">
        <v>186</v>
      </c>
    </row>
    <row r="15" spans="2:10" ht="21" x14ac:dyDescent="0.2">
      <c r="B15" s="13" t="s">
        <v>328</v>
      </c>
      <c r="C15" s="14">
        <f>C32</f>
        <v>2</v>
      </c>
      <c r="D15" s="93"/>
      <c r="E15" s="93"/>
      <c r="F15" s="93"/>
      <c r="G15" s="93"/>
      <c r="H15" s="93"/>
      <c r="I15" s="15">
        <f>J32</f>
        <v>1</v>
      </c>
      <c r="J15" s="14" t="s">
        <v>329</v>
      </c>
    </row>
    <row r="17" spans="1:10" ht="12.75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ht="12.75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25" spans="1:10" ht="14.25" customHeight="1" x14ac:dyDescent="0.2">
      <c r="A25" s="93"/>
      <c r="B25" s="93"/>
      <c r="C25" s="93"/>
      <c r="D25" s="93"/>
      <c r="E25" s="93"/>
      <c r="F25" s="17"/>
      <c r="G25" s="17"/>
      <c r="H25" s="93"/>
      <c r="I25" s="93"/>
      <c r="J25" s="93"/>
    </row>
    <row r="26" spans="1:10" ht="14.25" customHeight="1" x14ac:dyDescent="0.2">
      <c r="A26" s="93"/>
      <c r="B26" s="96" t="s">
        <v>303</v>
      </c>
      <c r="C26" s="96" t="s">
        <v>304</v>
      </c>
      <c r="D26" s="108" t="s">
        <v>392</v>
      </c>
      <c r="E26" s="109"/>
      <c r="F26" s="109"/>
      <c r="G26" s="109"/>
      <c r="H26" s="109"/>
      <c r="I26" s="96" t="s">
        <v>303</v>
      </c>
      <c r="J26" s="96" t="s">
        <v>304</v>
      </c>
    </row>
    <row r="27" spans="1:10" ht="15" x14ac:dyDescent="0.2">
      <c r="A27" s="93"/>
      <c r="B27" s="16">
        <f>IF((SUM(D27:E27)&gt;SUM(G27:H27)),1,0)</f>
        <v>0</v>
      </c>
      <c r="C27" s="16">
        <f>IF((SUM(D27:E27)&lt;SUM(G27:H27)),1,0)</f>
        <v>1</v>
      </c>
      <c r="D27" s="16">
        <f t="shared" ref="D27:E31" si="0">IF(ISBLANK(D5),0,1)</f>
        <v>0</v>
      </c>
      <c r="E27" s="16">
        <f t="shared" si="0"/>
        <v>0</v>
      </c>
      <c r="F27" s="93"/>
      <c r="G27" s="16">
        <f t="shared" ref="G27:H31" si="1">IF(ISBLANK(G5),0,1)</f>
        <v>1</v>
      </c>
      <c r="H27" s="16">
        <f t="shared" si="1"/>
        <v>1</v>
      </c>
      <c r="I27" s="16">
        <f>IF((SUM(G27:H27)&gt;SUM(D27:E27)),1,0)</f>
        <v>1</v>
      </c>
      <c r="J27" s="16">
        <f>IF((SUM(D27:E27)&gt;SUM(G27:H27)),1,0)</f>
        <v>0</v>
      </c>
    </row>
    <row r="28" spans="1:10" ht="15" x14ac:dyDescent="0.2">
      <c r="A28" s="93"/>
      <c r="B28" s="16">
        <f>IF((SUM(D28:E28)&gt;SUM(G28:H28)),1,0)</f>
        <v>0</v>
      </c>
      <c r="C28" s="16">
        <f>IF((SUM(D28:E28)&lt;SUM(G28:H28)),1,0)</f>
        <v>0</v>
      </c>
      <c r="D28" s="16">
        <f t="shared" si="0"/>
        <v>0</v>
      </c>
      <c r="E28" s="16">
        <f t="shared" si="0"/>
        <v>1</v>
      </c>
      <c r="F28" s="93"/>
      <c r="G28" s="16">
        <f t="shared" si="1"/>
        <v>1</v>
      </c>
      <c r="H28" s="16">
        <f t="shared" si="1"/>
        <v>0</v>
      </c>
      <c r="I28" s="16">
        <f>IF((SUM(G28:H28)&gt;SUM(D28:E28)),1,0)</f>
        <v>0</v>
      </c>
      <c r="J28" s="16">
        <f>IF((SUM(D28:E28)&gt;SUM(G28:H28)),1,0)</f>
        <v>0</v>
      </c>
    </row>
    <row r="29" spans="1:10" ht="15" x14ac:dyDescent="0.2">
      <c r="A29" s="93"/>
      <c r="B29" s="16">
        <f>IF((SUM(D29:E29)&gt;SUM(G29:H29)),1,0)</f>
        <v>1</v>
      </c>
      <c r="C29" s="16">
        <f>IF((SUM(D29:E29)&lt;SUM(G29:H29)),1,0)</f>
        <v>0</v>
      </c>
      <c r="D29" s="16">
        <f t="shared" si="0"/>
        <v>1</v>
      </c>
      <c r="E29" s="16">
        <f t="shared" si="0"/>
        <v>1</v>
      </c>
      <c r="F29" s="93"/>
      <c r="G29" s="16">
        <f t="shared" si="1"/>
        <v>0</v>
      </c>
      <c r="H29" s="16">
        <f t="shared" si="1"/>
        <v>0</v>
      </c>
      <c r="I29" s="16">
        <f>IF((SUM(G29:H29)&gt;SUM(D29:E29)),1,0)</f>
        <v>0</v>
      </c>
      <c r="J29" s="16">
        <f>IF((SUM(D29:E29)&gt;SUM(G29:H29)),1,0)</f>
        <v>1</v>
      </c>
    </row>
    <row r="30" spans="1:10" ht="15" x14ac:dyDescent="0.2">
      <c r="A30" s="93"/>
      <c r="B30" s="16">
        <f>IF((SUM(D30:E30)&gt;SUM(G30:H30)),1,0)</f>
        <v>0</v>
      </c>
      <c r="C30" s="16">
        <f>IF((SUM(D30:E30)&lt;SUM(G30:H30)),1,0)</f>
        <v>1</v>
      </c>
      <c r="D30" s="16">
        <f t="shared" si="0"/>
        <v>0</v>
      </c>
      <c r="E30" s="16">
        <f t="shared" si="0"/>
        <v>0</v>
      </c>
      <c r="F30" s="93"/>
      <c r="G30" s="16">
        <f t="shared" si="1"/>
        <v>1</v>
      </c>
      <c r="H30" s="16">
        <f t="shared" si="1"/>
        <v>1</v>
      </c>
      <c r="I30" s="16">
        <f>IF((SUM(G30:H30)&gt;SUM(D30:E30)),1,0)</f>
        <v>1</v>
      </c>
      <c r="J30" s="16">
        <f>IF((SUM(D30:E30)&gt;SUM(G30:H30)),1,0)</f>
        <v>0</v>
      </c>
    </row>
    <row r="31" spans="1:10" ht="15" x14ac:dyDescent="0.2">
      <c r="A31" s="93"/>
      <c r="B31" s="16">
        <f>IF((SUM(D31:E31)&gt;SUM(G31:H31)),1,0)</f>
        <v>0</v>
      </c>
      <c r="C31" s="16">
        <f>IF((SUM(D31:E31)&lt;SUM(G31:H31)),1,0)</f>
        <v>0</v>
      </c>
      <c r="D31" s="16">
        <f t="shared" si="0"/>
        <v>0</v>
      </c>
      <c r="E31" s="16">
        <f t="shared" si="0"/>
        <v>1</v>
      </c>
      <c r="F31" s="93"/>
      <c r="G31" s="16">
        <f t="shared" si="1"/>
        <v>1</v>
      </c>
      <c r="H31" s="16">
        <f t="shared" si="1"/>
        <v>0</v>
      </c>
      <c r="I31" s="16">
        <f>IF((SUM(G31:H31)&gt;SUM(D31:E31)),1,0)</f>
        <v>0</v>
      </c>
      <c r="J31" s="16">
        <f>IF((SUM(D31:E31)&gt;SUM(G31:H31)),1,0)</f>
        <v>0</v>
      </c>
    </row>
    <row r="32" spans="1:10" ht="15" x14ac:dyDescent="0.25">
      <c r="A32" s="2" t="s">
        <v>306</v>
      </c>
      <c r="B32" s="16">
        <f>SUM(B27:B31)</f>
        <v>1</v>
      </c>
      <c r="C32" s="16">
        <f>SUM(C27:C31)</f>
        <v>2</v>
      </c>
      <c r="D32" s="16">
        <f>SUM(D27:D31)</f>
        <v>1</v>
      </c>
      <c r="E32" s="16">
        <f>SUM(E27:E31)</f>
        <v>3</v>
      </c>
      <c r="F32" s="93"/>
      <c r="G32" s="16">
        <f>SUM(G27:G31)</f>
        <v>4</v>
      </c>
      <c r="H32" s="16">
        <f>SUM(H27:H31)</f>
        <v>2</v>
      </c>
      <c r="I32" s="16">
        <f>SUM(I27:I31)</f>
        <v>2</v>
      </c>
      <c r="J32" s="16">
        <f>SUM(J27:J31)</f>
        <v>1</v>
      </c>
    </row>
    <row r="33" ht="12.75" x14ac:dyDescent="0.2"/>
    <row r="34" ht="12.75" x14ac:dyDescent="0.2"/>
  </sheetData>
  <mergeCells count="6">
    <mergeCell ref="D26:H26"/>
    <mergeCell ref="B2:E2"/>
    <mergeCell ref="G2:J2"/>
    <mergeCell ref="D4:E4"/>
    <mergeCell ref="G4:H4"/>
    <mergeCell ref="B10:J10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18"/>
  <sheetViews>
    <sheetView showGridLines="0" zoomScaleNormal="100" workbookViewId="0">
      <selection activeCell="A11" sqref="A11"/>
    </sheetView>
  </sheetViews>
  <sheetFormatPr defaultRowHeight="14.25" customHeight="1" x14ac:dyDescent="0.2"/>
  <cols>
    <col min="1" max="6" width="9.140625" customWidth="1"/>
  </cols>
  <sheetData>
    <row r="1" spans="1:1" ht="15" x14ac:dyDescent="0.25">
      <c r="A1" s="1" t="s">
        <v>393</v>
      </c>
    </row>
    <row r="2" spans="1:1" ht="15" x14ac:dyDescent="0.25">
      <c r="A2" s="2" t="s">
        <v>394</v>
      </c>
    </row>
    <row r="3" spans="1:1" ht="15" x14ac:dyDescent="0.25">
      <c r="A3" s="2" t="s">
        <v>395</v>
      </c>
    </row>
    <row r="5" spans="1:1" ht="15" x14ac:dyDescent="0.25">
      <c r="A5" s="2" t="s">
        <v>396</v>
      </c>
    </row>
    <row r="7" spans="1:1" ht="15" x14ac:dyDescent="0.25">
      <c r="A7" s="2" t="s">
        <v>397</v>
      </c>
    </row>
    <row r="8" spans="1:1" ht="15" x14ac:dyDescent="0.25">
      <c r="A8" s="2" t="s">
        <v>398</v>
      </c>
    </row>
    <row r="9" spans="1:1" ht="15" x14ac:dyDescent="0.25">
      <c r="A9" s="2" t="s">
        <v>399</v>
      </c>
    </row>
    <row r="10" spans="1:1" ht="15" x14ac:dyDescent="0.25">
      <c r="A10" s="2" t="s">
        <v>400</v>
      </c>
    </row>
    <row r="12" spans="1:1" ht="15.75" x14ac:dyDescent="0.2">
      <c r="A12" s="18" t="s">
        <v>401</v>
      </c>
    </row>
    <row r="13" spans="1:1" ht="15.75" x14ac:dyDescent="0.2">
      <c r="A13" s="18" t="s">
        <v>402</v>
      </c>
    </row>
    <row r="14" spans="1:1" ht="15.75" x14ac:dyDescent="0.2">
      <c r="A14" s="18" t="s">
        <v>403</v>
      </c>
    </row>
    <row r="15" spans="1:1" ht="15.75" x14ac:dyDescent="0.2">
      <c r="A15" s="18" t="s">
        <v>404</v>
      </c>
    </row>
    <row r="16" spans="1:1" ht="15.75" x14ac:dyDescent="0.2">
      <c r="A16" s="18" t="s">
        <v>405</v>
      </c>
    </row>
    <row r="18" spans="1:1" ht="15.75" x14ac:dyDescent="0.2">
      <c r="A18" s="18" t="s">
        <v>406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1"/>
  <sheetViews>
    <sheetView workbookViewId="0">
      <selection activeCell="J9" sqref="J9"/>
    </sheetView>
  </sheetViews>
  <sheetFormatPr defaultRowHeight="12.75" x14ac:dyDescent="0.2"/>
  <cols>
    <col min="1" max="1" width="17.28515625" customWidth="1"/>
    <col min="2" max="2" width="10.28515625" bestFit="1" customWidth="1"/>
    <col min="3" max="3" width="7.85546875" customWidth="1"/>
    <col min="4" max="4" width="9.140625" customWidth="1"/>
    <col min="6" max="6" width="12.5703125" bestFit="1" customWidth="1"/>
    <col min="7" max="7" width="10.7109375" bestFit="1" customWidth="1"/>
    <col min="8" max="8" width="15.5703125" customWidth="1"/>
  </cols>
  <sheetData>
    <row r="2" spans="1:8" x14ac:dyDescent="0.2">
      <c r="A2" s="93" t="s">
        <v>493</v>
      </c>
      <c r="B2" s="93"/>
      <c r="C2" s="93"/>
      <c r="D2" s="93"/>
      <c r="E2" s="93"/>
      <c r="F2" s="93"/>
      <c r="G2" s="93"/>
      <c r="H2" s="93"/>
    </row>
    <row r="3" spans="1:8" s="63" customFormat="1" x14ac:dyDescent="0.2">
      <c r="A3" s="93"/>
      <c r="B3" s="93"/>
      <c r="C3" s="93"/>
      <c r="D3" s="93"/>
      <c r="E3" s="93"/>
      <c r="F3" s="93"/>
      <c r="G3" s="93"/>
      <c r="H3" s="93"/>
    </row>
    <row r="4" spans="1:8" ht="15" x14ac:dyDescent="0.2">
      <c r="A4" s="77" t="s">
        <v>102</v>
      </c>
      <c r="B4" s="46"/>
      <c r="C4" s="46"/>
      <c r="D4" s="46"/>
      <c r="E4" s="46"/>
      <c r="F4" s="46"/>
      <c r="G4" s="46"/>
      <c r="H4" s="47"/>
    </row>
    <row r="5" spans="1:8" s="63" customFormat="1" x14ac:dyDescent="0.2">
      <c r="A5" s="48"/>
      <c r="B5" s="92"/>
      <c r="C5" s="92"/>
      <c r="D5" s="92"/>
      <c r="E5" s="92"/>
      <c r="F5" s="92"/>
      <c r="G5" s="92"/>
      <c r="H5" s="49"/>
    </row>
    <row r="6" spans="1:8" x14ac:dyDescent="0.2">
      <c r="A6" s="78" t="str">
        <f>'Round Robin'!B10</f>
        <v>Totals</v>
      </c>
      <c r="B6" s="79" t="str">
        <f>'Round Robin'!C10</f>
        <v>Team Wins</v>
      </c>
      <c r="C6" s="79" t="str">
        <f>'Round Robin'!D10</f>
        <v>Wins</v>
      </c>
      <c r="D6" s="79" t="str">
        <f>'Round Robin'!E10</f>
        <v>Points</v>
      </c>
      <c r="E6" s="34" t="s">
        <v>494</v>
      </c>
      <c r="F6" s="34" t="s">
        <v>495</v>
      </c>
      <c r="G6" s="34" t="s">
        <v>496</v>
      </c>
      <c r="H6" s="50" t="s">
        <v>178</v>
      </c>
    </row>
    <row r="7" spans="1:8" x14ac:dyDescent="0.2">
      <c r="A7" s="48" t="str">
        <f>'Round Robin'!B11</f>
        <v>UVICTORIA</v>
      </c>
      <c r="B7" s="92" t="e">
        <f>'Round Robin'!C11</f>
        <v>#N/A</v>
      </c>
      <c r="C7" s="92" t="e">
        <f>'Round Robin'!D11</f>
        <v>#N/A</v>
      </c>
      <c r="D7" s="92" t="e">
        <f>'Round Robin'!E11</f>
        <v>#N/A</v>
      </c>
      <c r="E7" s="92" t="e">
        <f>(B7*1000)+(C7*100)+D7</f>
        <v>#N/A</v>
      </c>
      <c r="F7" s="92" t="e">
        <f>SMALL($E$7:$E$9,3)</f>
        <v>#N/A</v>
      </c>
      <c r="G7" s="92" t="e">
        <f>MATCH(F7,$E$7:$E$9,0)</f>
        <v>#N/A</v>
      </c>
      <c r="H7" s="49" t="e">
        <f>IF(OR((G7=G8),(G7=G9))," ", INDEX(A7:A9,G7,1))</f>
        <v>#N/A</v>
      </c>
    </row>
    <row r="8" spans="1:8" x14ac:dyDescent="0.2">
      <c r="A8" s="48" t="str">
        <f>'Round Robin'!B12</f>
        <v>TACOMA</v>
      </c>
      <c r="B8" s="92" t="e">
        <f>'Round Robin'!C12</f>
        <v>#N/A</v>
      </c>
      <c r="C8" s="92" t="e">
        <f>'Round Robin'!D12</f>
        <v>#N/A</v>
      </c>
      <c r="D8" s="92" t="e">
        <f>'Round Robin'!E12</f>
        <v>#N/A</v>
      </c>
      <c r="E8" s="92" t="e">
        <f t="shared" ref="E8:E9" si="0">(B8*1000)+(C8*100)+D8</f>
        <v>#N/A</v>
      </c>
      <c r="F8" s="92" t="e">
        <f>SMALL($E$7:$E$9,2)</f>
        <v>#N/A</v>
      </c>
      <c r="G8" s="92" t="e">
        <f t="shared" ref="G8:G9" si="1">MATCH(F8,$E$7:$E$9,0)</f>
        <v>#N/A</v>
      </c>
      <c r="H8" s="49" t="e">
        <f>IF(OR((G8=G7),(G8=G9))," ", INDEX(A7:A9,G8,1))</f>
        <v>#N/A</v>
      </c>
    </row>
    <row r="9" spans="1:8" x14ac:dyDescent="0.2">
      <c r="A9" s="74" t="str">
        <f>'Round Robin'!B13</f>
        <v>EAST BAY</v>
      </c>
      <c r="B9" s="52" t="e">
        <f>'Round Robin'!C13</f>
        <v>#N/A</v>
      </c>
      <c r="C9" s="52" t="e">
        <f>'Round Robin'!D13</f>
        <v>#N/A</v>
      </c>
      <c r="D9" s="52" t="e">
        <f>'Round Robin'!E13</f>
        <v>#N/A</v>
      </c>
      <c r="E9" s="52" t="e">
        <f t="shared" si="0"/>
        <v>#N/A</v>
      </c>
      <c r="F9" s="52" t="e">
        <f>SMALL($E$7:$E$9,1)</f>
        <v>#N/A</v>
      </c>
      <c r="G9" s="52" t="e">
        <f t="shared" si="1"/>
        <v>#N/A</v>
      </c>
      <c r="H9" s="54" t="e">
        <f>IF(OR((G9=G7),(G9=G8))," ", INDEX(A7:A9,G9,1))</f>
        <v>#N/A</v>
      </c>
    </row>
    <row r="12" spans="1:8" ht="15" x14ac:dyDescent="0.2">
      <c r="A12" s="77" t="s">
        <v>106</v>
      </c>
      <c r="B12" s="46"/>
      <c r="C12" s="46"/>
      <c r="D12" s="46"/>
      <c r="E12" s="46"/>
      <c r="F12" s="46"/>
      <c r="G12" s="46"/>
      <c r="H12" s="47"/>
    </row>
    <row r="13" spans="1:8" x14ac:dyDescent="0.2">
      <c r="A13" s="48"/>
      <c r="B13" s="92"/>
      <c r="C13" s="92"/>
      <c r="D13" s="92"/>
      <c r="E13" s="92"/>
      <c r="F13" s="92"/>
      <c r="G13" s="92"/>
      <c r="H13" s="49"/>
    </row>
    <row r="14" spans="1:8" x14ac:dyDescent="0.2">
      <c r="A14" s="78" t="str">
        <f>'Round Robin'!B23</f>
        <v>Totals</v>
      </c>
      <c r="B14" s="79" t="str">
        <f>'Round Robin'!C23</f>
        <v>Team Wins</v>
      </c>
      <c r="C14" s="79" t="str">
        <f>'Round Robin'!D23</f>
        <v>Wins</v>
      </c>
      <c r="D14" s="79" t="str">
        <f>'Round Robin'!E23</f>
        <v>Points</v>
      </c>
      <c r="E14" s="34" t="s">
        <v>494</v>
      </c>
      <c r="F14" s="34" t="s">
        <v>495</v>
      </c>
      <c r="G14" s="34" t="s">
        <v>496</v>
      </c>
      <c r="H14" s="50" t="s">
        <v>178</v>
      </c>
    </row>
    <row r="15" spans="1:8" x14ac:dyDescent="0.2">
      <c r="A15" s="48" t="str">
        <f>'Round Robin'!B24</f>
        <v>UNIV WA</v>
      </c>
      <c r="B15" s="92" t="e">
        <f>'Round Robin'!C24</f>
        <v>#N/A</v>
      </c>
      <c r="C15" s="92" t="e">
        <f>'Round Robin'!D24</f>
        <v>#N/A</v>
      </c>
      <c r="D15" s="92" t="e">
        <f>'Round Robin'!E24</f>
        <v>#N/A</v>
      </c>
      <c r="E15" s="92" t="e">
        <f>(B15*1000)+(C15*100)+D15</f>
        <v>#N/A</v>
      </c>
      <c r="F15" s="92" t="e">
        <f>SMALL(E15:E17,3)</f>
        <v>#N/A</v>
      </c>
      <c r="G15" s="92" t="e">
        <f>MATCH(F15,E15:E17,0)</f>
        <v>#N/A</v>
      </c>
      <c r="H15" s="49" t="e">
        <f>IF(OR((G15=G16),(G15=G17))," ", INDEX(A15:A17,G15,1))</f>
        <v>#N/A</v>
      </c>
    </row>
    <row r="16" spans="1:8" x14ac:dyDescent="0.2">
      <c r="A16" s="48" t="str">
        <f>'Round Robin'!B25</f>
        <v>VANCOUVER</v>
      </c>
      <c r="B16" s="92" t="e">
        <f>'Round Robin'!C25</f>
        <v>#N/A</v>
      </c>
      <c r="C16" s="92" t="e">
        <f>'Round Robin'!D25</f>
        <v>#N/A</v>
      </c>
      <c r="D16" s="92" t="e">
        <f>'Round Robin'!E25</f>
        <v>#N/A</v>
      </c>
      <c r="E16" s="92" t="e">
        <f t="shared" ref="E16:E17" si="2">(B16*1000)+(C16*100)+D16</f>
        <v>#N/A</v>
      </c>
      <c r="F16" s="92" t="e">
        <f>SMALL(E15:E17,2)</f>
        <v>#N/A</v>
      </c>
      <c r="G16" s="92" t="e">
        <f>MATCH(F16,E15:E17,0)</f>
        <v>#N/A</v>
      </c>
      <c r="H16" s="49" t="e">
        <f>IF(OR((G16=G15),(G16=G17))," ", INDEX(A15:A17,G16,1))</f>
        <v>#N/A</v>
      </c>
    </row>
    <row r="17" spans="1:8" x14ac:dyDescent="0.2">
      <c r="A17" s="74" t="str">
        <f>'Round Robin'!B26</f>
        <v>UBC</v>
      </c>
      <c r="B17" s="52" t="e">
        <f>'Round Robin'!C26</f>
        <v>#N/A</v>
      </c>
      <c r="C17" s="52" t="e">
        <f>'Round Robin'!D26</f>
        <v>#N/A</v>
      </c>
      <c r="D17" s="52" t="e">
        <f>'Round Robin'!E26</f>
        <v>#N/A</v>
      </c>
      <c r="E17" s="52" t="e">
        <f t="shared" si="2"/>
        <v>#N/A</v>
      </c>
      <c r="F17" s="52" t="e">
        <f>SMALL(E15:E17,1)</f>
        <v>#N/A</v>
      </c>
      <c r="G17" s="52" t="e">
        <f>MATCH(F17,E15:E17,0)</f>
        <v>#N/A</v>
      </c>
      <c r="H17" s="54" t="e">
        <f>IF(OR((G17=G15),(G17=G16))," ", INDEX(A15:A17,G17,1))</f>
        <v>#N/A</v>
      </c>
    </row>
    <row r="20" spans="1:8" ht="15" x14ac:dyDescent="0.2">
      <c r="A20" s="77" t="s">
        <v>110</v>
      </c>
      <c r="B20" s="46"/>
      <c r="C20" s="46"/>
      <c r="D20" s="46"/>
      <c r="E20" s="46"/>
      <c r="F20" s="46"/>
      <c r="G20" s="46"/>
      <c r="H20" s="47"/>
    </row>
    <row r="21" spans="1:8" x14ac:dyDescent="0.2">
      <c r="A21" s="48"/>
      <c r="B21" s="92"/>
      <c r="C21" s="92"/>
      <c r="D21" s="92"/>
      <c r="E21" s="92"/>
      <c r="F21" s="92"/>
      <c r="G21" s="92"/>
      <c r="H21" s="49"/>
    </row>
    <row r="22" spans="1:8" x14ac:dyDescent="0.2">
      <c r="A22" s="78" t="str">
        <f>'Round Robin'!B36</f>
        <v>Totals</v>
      </c>
      <c r="B22" s="79" t="str">
        <f>'Round Robin'!C36</f>
        <v>Team Wins</v>
      </c>
      <c r="C22" s="79" t="str">
        <f>'Round Robin'!D36</f>
        <v>Wins</v>
      </c>
      <c r="D22" s="79" t="str">
        <f>'Round Robin'!E36</f>
        <v>Points</v>
      </c>
      <c r="E22" s="34" t="s">
        <v>494</v>
      </c>
      <c r="F22" s="34" t="s">
        <v>495</v>
      </c>
      <c r="G22" s="34" t="s">
        <v>496</v>
      </c>
      <c r="H22" s="50" t="s">
        <v>178</v>
      </c>
    </row>
    <row r="23" spans="1:8" x14ac:dyDescent="0.2">
      <c r="A23" s="48" t="str">
        <f>'Round Robin'!B37</f>
        <v>NORTHWEST</v>
      </c>
      <c r="B23" s="92" t="e">
        <f>'Round Robin'!C37</f>
        <v>#N/A</v>
      </c>
      <c r="C23" s="92" t="e">
        <f>'Round Robin'!D37</f>
        <v>#N/A</v>
      </c>
      <c r="D23" s="92" t="e">
        <f>'Round Robin'!E37</f>
        <v>#N/A</v>
      </c>
      <c r="E23" s="92" t="e">
        <f>(B23*1000)+(C23*100)+D23</f>
        <v>#N/A</v>
      </c>
      <c r="F23" s="92" t="e">
        <f>SMALL(E23:E25,3)</f>
        <v>#N/A</v>
      </c>
      <c r="G23" s="92" t="e">
        <f>MATCH(F23,E23:E25,0)</f>
        <v>#N/A</v>
      </c>
      <c r="H23" s="49" t="e">
        <f>IF(OR((G23=G24),(G23=G25))," ", INDEX(A23:A25,G23,1))</f>
        <v>#N/A</v>
      </c>
    </row>
    <row r="24" spans="1:8" x14ac:dyDescent="0.2">
      <c r="A24" s="48" t="str">
        <f>'Round Robin'!B38</f>
        <v>PORTLAND</v>
      </c>
      <c r="B24" s="92" t="e">
        <f>'Round Robin'!C38</f>
        <v>#N/A</v>
      </c>
      <c r="C24" s="92" t="e">
        <f>'Round Robin'!D38</f>
        <v>#N/A</v>
      </c>
      <c r="D24" s="92" t="e">
        <f>'Round Robin'!E38</f>
        <v>#N/A</v>
      </c>
      <c r="E24" s="92" t="e">
        <f t="shared" ref="E24:E25" si="3">(B24*1000)+(C24*100)+D24</f>
        <v>#N/A</v>
      </c>
      <c r="F24" s="92" t="e">
        <f>SMALL(E23:E25,2)</f>
        <v>#N/A</v>
      </c>
      <c r="G24" s="92" t="e">
        <f>MATCH(F24,E23:E25,0)</f>
        <v>#N/A</v>
      </c>
      <c r="H24" s="49" t="e">
        <f>IF(OR((G24=G23),(G24=G25))," ", INDEX(A23:A25,G24,1))</f>
        <v>#N/A</v>
      </c>
    </row>
    <row r="25" spans="1:8" x14ac:dyDescent="0.2">
      <c r="A25" s="74" t="str">
        <f>'Round Robin'!B39</f>
        <v>SIMON-FRASIER</v>
      </c>
      <c r="B25" s="52" t="e">
        <f>'Round Robin'!C39</f>
        <v>#N/A</v>
      </c>
      <c r="C25" s="52" t="e">
        <f>'Round Robin'!D39</f>
        <v>#N/A</v>
      </c>
      <c r="D25" s="52" t="e">
        <f>'Round Robin'!E39</f>
        <v>#N/A</v>
      </c>
      <c r="E25" s="52" t="e">
        <f t="shared" si="3"/>
        <v>#N/A</v>
      </c>
      <c r="F25" s="52" t="e">
        <f>SMALL(E23:E25,1)</f>
        <v>#N/A</v>
      </c>
      <c r="G25" s="52" t="e">
        <f>MATCH(F25,E23:E25,0)</f>
        <v>#N/A</v>
      </c>
      <c r="H25" s="54" t="e">
        <f>IF(OR((G25=G23),(G25=G24))," ", INDEX(A23:A25,G25,1))</f>
        <v>#N/A</v>
      </c>
    </row>
    <row r="28" spans="1:8" ht="15" x14ac:dyDescent="0.2">
      <c r="A28" s="77" t="s">
        <v>114</v>
      </c>
      <c r="B28" s="46"/>
      <c r="C28" s="46"/>
      <c r="D28" s="46"/>
      <c r="E28" s="46"/>
      <c r="F28" s="46"/>
      <c r="G28" s="46"/>
      <c r="H28" s="47"/>
    </row>
    <row r="29" spans="1:8" x14ac:dyDescent="0.2">
      <c r="A29" s="48"/>
      <c r="B29" s="92"/>
      <c r="C29" s="92"/>
      <c r="D29" s="92"/>
      <c r="E29" s="92"/>
      <c r="F29" s="92"/>
      <c r="G29" s="92"/>
      <c r="H29" s="49"/>
    </row>
    <row r="30" spans="1:8" x14ac:dyDescent="0.2">
      <c r="A30" s="78" t="str">
        <f>'Round Robin'!B49</f>
        <v>Totals</v>
      </c>
      <c r="B30" s="79" t="str">
        <f>'Round Robin'!C49</f>
        <v>Team Wins</v>
      </c>
      <c r="C30" s="79" t="str">
        <f>'Round Robin'!D49</f>
        <v>Wins</v>
      </c>
      <c r="D30" s="79" t="str">
        <f>'Round Robin'!E49</f>
        <v>Points</v>
      </c>
      <c r="E30" s="34" t="s">
        <v>494</v>
      </c>
      <c r="F30" s="34" t="s">
        <v>495</v>
      </c>
      <c r="G30" s="34" t="s">
        <v>496</v>
      </c>
      <c r="H30" s="50" t="s">
        <v>178</v>
      </c>
    </row>
    <row r="31" spans="1:8" x14ac:dyDescent="0.2">
      <c r="A31" s="48" t="str">
        <f>'Round Robin'!B50</f>
        <v>SEATTLE</v>
      </c>
      <c r="B31" s="92" t="e">
        <f>'Round Robin'!C50</f>
        <v>#N/A</v>
      </c>
      <c r="C31" s="92" t="e">
        <f>'Round Robin'!D50</f>
        <v>#N/A</v>
      </c>
      <c r="D31" s="92" t="e">
        <f>'Round Robin'!E50</f>
        <v>#N/A</v>
      </c>
      <c r="E31" s="92" t="e">
        <f>(B31*1000)+(C31*100)+D31</f>
        <v>#N/A</v>
      </c>
      <c r="F31" s="92" t="e">
        <f>SMALL(E31:E33,3)</f>
        <v>#N/A</v>
      </c>
      <c r="G31" s="92" t="e">
        <f>MATCH(F31,E31:E33,0)</f>
        <v>#N/A</v>
      </c>
      <c r="H31" s="49" t="e">
        <f>IF(OR((G31=G32),(G31=G33))," ", INDEX(A31:A33,G31,1))</f>
        <v>#N/A</v>
      </c>
    </row>
    <row r="32" spans="1:8" x14ac:dyDescent="0.2">
      <c r="A32" s="48" t="str">
        <f>'Round Robin'!B51</f>
        <v>OBUKAN</v>
      </c>
      <c r="B32" s="92" t="e">
        <f>'Round Robin'!C51</f>
        <v>#N/A</v>
      </c>
      <c r="C32" s="92" t="e">
        <f>'Round Robin'!D51</f>
        <v>#N/A</v>
      </c>
      <c r="D32" s="92" t="e">
        <f>'Round Robin'!E51</f>
        <v>#N/A</v>
      </c>
      <c r="E32" s="92" t="e">
        <f t="shared" ref="E32:E33" si="4">(B32*1000)+(C32*100)+D32</f>
        <v>#N/A</v>
      </c>
      <c r="F32" s="92" t="e">
        <f>SMALL(E31:E33,2)</f>
        <v>#N/A</v>
      </c>
      <c r="G32" s="92" t="e">
        <f>MATCH(F32,E31:E33,0)</f>
        <v>#N/A</v>
      </c>
      <c r="H32" s="49" t="e">
        <f>IF(OR((G32=G31),(G32=G33))," ", INDEX(A31:A33,G32,1))</f>
        <v>#N/A</v>
      </c>
    </row>
    <row r="33" spans="1:8" x14ac:dyDescent="0.2">
      <c r="A33" s="74" t="str">
        <f>'Round Robin'!B52</f>
        <v>KENT</v>
      </c>
      <c r="B33" s="52" t="e">
        <f>'Round Robin'!C52</f>
        <v>#N/A</v>
      </c>
      <c r="C33" s="52" t="e">
        <f>'Round Robin'!D52</f>
        <v>#N/A</v>
      </c>
      <c r="D33" s="52" t="e">
        <f>'Round Robin'!E52</f>
        <v>#N/A</v>
      </c>
      <c r="E33" s="52" t="e">
        <f t="shared" si="4"/>
        <v>#N/A</v>
      </c>
      <c r="F33" s="52" t="e">
        <f>SMALL(E31:E33,1)</f>
        <v>#N/A</v>
      </c>
      <c r="G33" s="52" t="e">
        <f>MATCH(F33,E31:E33,0)</f>
        <v>#N/A</v>
      </c>
      <c r="H33" s="54" t="e">
        <f>IF(OR((G33=G31),(G33=G32))," ", INDEX(A31:A33,G33,1))</f>
        <v>#N/A</v>
      </c>
    </row>
    <row r="36" spans="1:8" ht="15" x14ac:dyDescent="0.2">
      <c r="A36" s="77" t="s">
        <v>118</v>
      </c>
      <c r="B36" s="46"/>
      <c r="C36" s="46"/>
      <c r="D36" s="46"/>
      <c r="E36" s="46"/>
      <c r="F36" s="46"/>
      <c r="G36" s="46"/>
      <c r="H36" s="47"/>
    </row>
    <row r="37" spans="1:8" x14ac:dyDescent="0.2">
      <c r="A37" s="48"/>
      <c r="B37" s="92"/>
      <c r="C37" s="92"/>
      <c r="D37" s="92"/>
      <c r="E37" s="92"/>
      <c r="F37" s="92"/>
      <c r="G37" s="92"/>
      <c r="H37" s="49"/>
    </row>
    <row r="38" spans="1:8" x14ac:dyDescent="0.2">
      <c r="A38" s="78" t="str">
        <f>'Round Robin'!B62</f>
        <v>Totals</v>
      </c>
      <c r="B38" s="79" t="str">
        <f>'Round Robin'!C62</f>
        <v>Team Wins</v>
      </c>
      <c r="C38" s="79" t="str">
        <f>'Round Robin'!D62</f>
        <v>Wins</v>
      </c>
      <c r="D38" s="79" t="str">
        <f>'Round Robin'!E62</f>
        <v>Points</v>
      </c>
      <c r="E38" s="34" t="s">
        <v>494</v>
      </c>
      <c r="F38" s="34" t="s">
        <v>495</v>
      </c>
      <c r="G38" s="34" t="s">
        <v>496</v>
      </c>
      <c r="H38" s="50" t="s">
        <v>178</v>
      </c>
    </row>
    <row r="39" spans="1:8" x14ac:dyDescent="0.2">
      <c r="A39" s="48" t="str">
        <f>'Round Robin'!B63</f>
        <v>BELLEVUE</v>
      </c>
      <c r="B39" s="92" t="e">
        <f>'Round Robin'!C63</f>
        <v>#N/A</v>
      </c>
      <c r="C39" s="92" t="e">
        <f>'Round Robin'!D63</f>
        <v>#N/A</v>
      </c>
      <c r="D39" s="92" t="e">
        <f>'Round Robin'!E63</f>
        <v>#N/A</v>
      </c>
      <c r="E39" s="92" t="e">
        <f>(B39*1000)+(C39*100)+D39</f>
        <v>#N/A</v>
      </c>
      <c r="F39" s="92" t="e">
        <f>SMALL(E39:E41,3)</f>
        <v>#N/A</v>
      </c>
      <c r="G39" s="92" t="e">
        <f>MATCH(F39,E39:E41,0)</f>
        <v>#N/A</v>
      </c>
      <c r="H39" s="49" t="e">
        <f>IF(OR((G39=G40),(G39=G41))," ", INDEX(A39:A41,G39,1))</f>
        <v>#N/A</v>
      </c>
    </row>
    <row r="40" spans="1:8" x14ac:dyDescent="0.2">
      <c r="A40" s="48" t="str">
        <f>'Round Robin'!B64</f>
        <v>HIGHLINE</v>
      </c>
      <c r="B40" s="92" t="e">
        <f>'Round Robin'!C64</f>
        <v>#N/A</v>
      </c>
      <c r="C40" s="92" t="e">
        <f>'Round Robin'!D64</f>
        <v>#N/A</v>
      </c>
      <c r="D40" s="92" t="e">
        <f>'Round Robin'!E64</f>
        <v>#N/A</v>
      </c>
      <c r="E40" s="92" t="e">
        <f t="shared" ref="E40:E41" si="5">(B40*1000)+(C40*100)+D40</f>
        <v>#N/A</v>
      </c>
      <c r="F40" s="92" t="e">
        <f>SMALL(E39:E41,2)</f>
        <v>#N/A</v>
      </c>
      <c r="G40" s="92" t="e">
        <f>MATCH(F40,E39:E41,0)</f>
        <v>#N/A</v>
      </c>
      <c r="H40" s="49" t="e">
        <f>IF(OR((G40=G39),(G40=G41))," ", INDEX(A39:A41,G40,1))</f>
        <v>#N/A</v>
      </c>
    </row>
    <row r="41" spans="1:8" x14ac:dyDescent="0.2">
      <c r="A41" s="74" t="str">
        <f>'Round Robin'!B65</f>
        <v>SNO-KING</v>
      </c>
      <c r="B41" s="52" t="e">
        <f>'Round Robin'!C65</f>
        <v>#N/A</v>
      </c>
      <c r="C41" s="52" t="e">
        <f>'Round Robin'!D65</f>
        <v>#N/A</v>
      </c>
      <c r="D41" s="52" t="e">
        <f>'Round Robin'!E65</f>
        <v>#N/A</v>
      </c>
      <c r="E41" s="52" t="e">
        <f t="shared" si="5"/>
        <v>#N/A</v>
      </c>
      <c r="F41" s="52" t="e">
        <f>SMALL(E39:E41,1)</f>
        <v>#N/A</v>
      </c>
      <c r="G41" s="52" t="e">
        <f>MATCH(F41,E39:E41,0)</f>
        <v>#N/A</v>
      </c>
      <c r="H41" s="54" t="e">
        <f>IF(OR((G41=G39),(G41=G40))," ", INDEX(A39:A41,G41,1))</f>
        <v>#N/A</v>
      </c>
    </row>
    <row r="44" spans="1:8" ht="15" x14ac:dyDescent="0.2">
      <c r="A44" s="77" t="s">
        <v>122</v>
      </c>
      <c r="B44" s="46"/>
      <c r="C44" s="46"/>
      <c r="D44" s="46"/>
      <c r="E44" s="46"/>
      <c r="F44" s="46"/>
      <c r="G44" s="46"/>
      <c r="H44" s="47"/>
    </row>
    <row r="45" spans="1:8" x14ac:dyDescent="0.2">
      <c r="A45" s="48"/>
      <c r="B45" s="92"/>
      <c r="C45" s="92"/>
      <c r="D45" s="92"/>
      <c r="E45" s="92"/>
      <c r="F45" s="92"/>
      <c r="G45" s="92"/>
      <c r="H45" s="49"/>
    </row>
    <row r="46" spans="1:8" x14ac:dyDescent="0.2">
      <c r="A46" s="78" t="str">
        <f>'Round Robin'!B75</f>
        <v>Totals</v>
      </c>
      <c r="B46" s="79" t="str">
        <f>'Round Robin'!C75</f>
        <v>Team Wins</v>
      </c>
      <c r="C46" s="79" t="str">
        <f>'Round Robin'!D75</f>
        <v>Wins</v>
      </c>
      <c r="D46" s="79" t="str">
        <f>'Round Robin'!E75</f>
        <v>Points</v>
      </c>
      <c r="E46" s="34" t="s">
        <v>494</v>
      </c>
      <c r="F46" s="34" t="s">
        <v>495</v>
      </c>
      <c r="G46" s="34" t="s">
        <v>496</v>
      </c>
      <c r="H46" s="50" t="s">
        <v>178</v>
      </c>
    </row>
    <row r="47" spans="1:8" x14ac:dyDescent="0.2">
      <c r="A47" s="48" t="str">
        <f>'Round Robin'!B76</f>
        <v>SPOKANE</v>
      </c>
      <c r="B47" s="92" t="e">
        <f>'Round Robin'!C76</f>
        <v>#N/A</v>
      </c>
      <c r="C47" s="92" t="e">
        <f>'Round Robin'!D76</f>
        <v>#N/A</v>
      </c>
      <c r="D47" s="92" t="e">
        <f>'Round Robin'!E76</f>
        <v>#N/A</v>
      </c>
      <c r="E47" s="92" t="e">
        <f>(B47*1000)+(C47*100)+D47</f>
        <v>#N/A</v>
      </c>
      <c r="F47" s="92" t="e">
        <f>SMALL(E47:E49,3)</f>
        <v>#N/A</v>
      </c>
      <c r="G47" s="92" t="e">
        <f>MATCH(F47,E47:E49,0)</f>
        <v>#N/A</v>
      </c>
      <c r="H47" s="49" t="e">
        <f>IF(OR((G47=G48),(G47=G49))," ", INDEX(A47:A49,G47,1))</f>
        <v>#N/A</v>
      </c>
    </row>
    <row r="48" spans="1:8" x14ac:dyDescent="0.2">
      <c r="A48" s="48" t="str">
        <f>'Round Robin'!B77</f>
        <v>ALASKA</v>
      </c>
      <c r="B48" s="92" t="e">
        <f>'Round Robin'!C77</f>
        <v>#N/A</v>
      </c>
      <c r="C48" s="92" t="e">
        <f>'Round Robin'!D77</f>
        <v>#N/A</v>
      </c>
      <c r="D48" s="92" t="e">
        <f>'Round Robin'!E77</f>
        <v>#N/A</v>
      </c>
      <c r="E48" s="92" t="e">
        <f t="shared" ref="E48:E49" si="6">(B48*1000)+(C48*100)+D48</f>
        <v>#N/A</v>
      </c>
      <c r="F48" s="92" t="e">
        <f>SMALL(E47:E49,2)</f>
        <v>#N/A</v>
      </c>
      <c r="G48" s="92" t="e">
        <f>MATCH(F48,E47:E49,0)</f>
        <v>#N/A</v>
      </c>
      <c r="H48" s="49" t="e">
        <f>IF(OR((G48=G47),(G48=G49))," ", INDEX(A47:A49,G48,1))</f>
        <v>#N/A</v>
      </c>
    </row>
    <row r="49" spans="1:8" x14ac:dyDescent="0.2">
      <c r="A49" s="74" t="str">
        <f>'Round Robin'!B78</f>
        <v>STEVESTON</v>
      </c>
      <c r="B49" s="52" t="e">
        <f>'Round Robin'!C78</f>
        <v>#N/A</v>
      </c>
      <c r="C49" s="52" t="e">
        <f>'Round Robin'!D78</f>
        <v>#N/A</v>
      </c>
      <c r="D49" s="52" t="e">
        <f>'Round Robin'!E78</f>
        <v>#N/A</v>
      </c>
      <c r="E49" s="52" t="e">
        <f t="shared" si="6"/>
        <v>#N/A</v>
      </c>
      <c r="F49" s="52" t="e">
        <f>SMALL(E47:E49,1)</f>
        <v>#N/A</v>
      </c>
      <c r="G49" s="52" t="e">
        <f>MATCH(F49,E47:E49,0)</f>
        <v>#N/A</v>
      </c>
      <c r="H49" s="54" t="e">
        <f>IF(OR((G49=G47),(G49=G48))," ", INDEX(A47:A49,G49,1))</f>
        <v>#N/A</v>
      </c>
    </row>
    <row r="52" spans="1:8" ht="15" x14ac:dyDescent="0.2">
      <c r="A52" s="77" t="s">
        <v>126</v>
      </c>
      <c r="B52" s="46"/>
      <c r="C52" s="46"/>
      <c r="D52" s="46"/>
      <c r="E52" s="46"/>
      <c r="F52" s="46"/>
      <c r="G52" s="46"/>
      <c r="H52" s="47"/>
    </row>
    <row r="53" spans="1:8" x14ac:dyDescent="0.2">
      <c r="A53" s="48"/>
      <c r="B53" s="92"/>
      <c r="C53" s="92"/>
      <c r="D53" s="92"/>
      <c r="E53" s="92"/>
      <c r="F53" s="92"/>
      <c r="G53" s="92"/>
      <c r="H53" s="49"/>
    </row>
    <row r="54" spans="1:8" x14ac:dyDescent="0.2">
      <c r="A54" s="78" t="str">
        <f>'Round Robin'!B88</f>
        <v>Totals</v>
      </c>
      <c r="B54" s="79" t="str">
        <f>'Round Robin'!C88</f>
        <v>Team Wins</v>
      </c>
      <c r="C54" s="79" t="str">
        <f>'Round Robin'!D88</f>
        <v>Wins</v>
      </c>
      <c r="D54" s="79" t="str">
        <f>'Round Robin'!E88</f>
        <v>Points</v>
      </c>
      <c r="E54" s="34" t="s">
        <v>494</v>
      </c>
      <c r="F54" s="34" t="s">
        <v>495</v>
      </c>
      <c r="G54" s="34" t="s">
        <v>496</v>
      </c>
      <c r="H54" s="50" t="s">
        <v>178</v>
      </c>
    </row>
    <row r="55" spans="1:8" x14ac:dyDescent="0.2">
      <c r="A55" s="48" t="str">
        <f>'Round Robin'!B89</f>
        <v>CASCADE</v>
      </c>
      <c r="B55" s="92" t="e">
        <f>'Round Robin'!C89</f>
        <v>#N/A</v>
      </c>
      <c r="C55" s="92" t="e">
        <f>'Round Robin'!D89</f>
        <v>#N/A</v>
      </c>
      <c r="D55" s="92" t="e">
        <f>'Round Robin'!E89</f>
        <v>#N/A</v>
      </c>
      <c r="E55" s="92" t="e">
        <f>(B55*1000)+(C55*100)+D55</f>
        <v>#N/A</v>
      </c>
      <c r="F55" s="92" t="e">
        <f>SMALL(E55:E57,3)</f>
        <v>#N/A</v>
      </c>
      <c r="G55" s="92" t="e">
        <f>MATCH(F55,E55:E57,0)</f>
        <v>#N/A</v>
      </c>
      <c r="H55" s="49" t="e">
        <f>IF(OR((G55=G56),(G55=G57))," ", INDEX(A55:A57,G55,1))</f>
        <v>#N/A</v>
      </c>
    </row>
    <row r="56" spans="1:8" x14ac:dyDescent="0.2">
      <c r="A56" s="48" t="str">
        <f>'Round Robin'!B90</f>
        <v>Team G2</v>
      </c>
      <c r="B56" s="92" t="e">
        <f>'Round Robin'!C90</f>
        <v>#N/A</v>
      </c>
      <c r="C56" s="92" t="e">
        <f>'Round Robin'!D90</f>
        <v>#N/A</v>
      </c>
      <c r="D56" s="92" t="e">
        <f>'Round Robin'!E90</f>
        <v>#N/A</v>
      </c>
      <c r="E56" s="92" t="e">
        <f t="shared" ref="E56:E57" si="7">(B56*1000)+(C56*100)+D56</f>
        <v>#N/A</v>
      </c>
      <c r="F56" s="92" t="e">
        <f>SMALL(E55:E57,2)</f>
        <v>#N/A</v>
      </c>
      <c r="G56" s="92" t="e">
        <f>MATCH(F56,E55:E57,0)</f>
        <v>#N/A</v>
      </c>
      <c r="H56" s="49" t="e">
        <f>IF(OR((G56=G55),(G56=G57))," ", INDEX(A55:A57,G56,1))</f>
        <v>#N/A</v>
      </c>
    </row>
    <row r="57" spans="1:8" x14ac:dyDescent="0.2">
      <c r="A57" s="74" t="str">
        <f>'Round Robin'!B91</f>
        <v>Team G3</v>
      </c>
      <c r="B57" s="52" t="e">
        <f>'Round Robin'!C91</f>
        <v>#N/A</v>
      </c>
      <c r="C57" s="52" t="e">
        <f>'Round Robin'!D91</f>
        <v>#N/A</v>
      </c>
      <c r="D57" s="52" t="e">
        <f>'Round Robin'!E91</f>
        <v>#N/A</v>
      </c>
      <c r="E57" s="52" t="e">
        <f t="shared" si="7"/>
        <v>#N/A</v>
      </c>
      <c r="F57" s="52" t="e">
        <f>SMALL(E55:E57,1)</f>
        <v>#N/A</v>
      </c>
      <c r="G57" s="52" t="e">
        <f>MATCH(F57,E55:E57,0)</f>
        <v>#N/A</v>
      </c>
      <c r="H57" s="54" t="e">
        <f>IF(OR((G57=G55),(G57=G56))," ", INDEX(A55:A57,G57,1))</f>
        <v>#N/A</v>
      </c>
    </row>
    <row r="60" spans="1:8" ht="15" x14ac:dyDescent="0.2">
      <c r="A60" s="77" t="s">
        <v>130</v>
      </c>
      <c r="B60" s="46"/>
      <c r="C60" s="46"/>
      <c r="D60" s="46"/>
      <c r="E60" s="46"/>
      <c r="F60" s="46"/>
      <c r="G60" s="46"/>
      <c r="H60" s="47"/>
    </row>
    <row r="61" spans="1:8" x14ac:dyDescent="0.2">
      <c r="A61" s="48"/>
      <c r="B61" s="92"/>
      <c r="C61" s="92"/>
      <c r="D61" s="92"/>
      <c r="E61" s="92"/>
      <c r="F61" s="92"/>
      <c r="G61" s="92"/>
      <c r="H61" s="49"/>
    </row>
    <row r="62" spans="1:8" x14ac:dyDescent="0.2">
      <c r="A62" s="78" t="str">
        <f>'Round Robin'!B101</f>
        <v>Totals</v>
      </c>
      <c r="B62" s="79" t="str">
        <f>'Round Robin'!C101</f>
        <v>Team Wins</v>
      </c>
      <c r="C62" s="79" t="str">
        <f>'Round Robin'!D101</f>
        <v>Wins</v>
      </c>
      <c r="D62" s="79" t="str">
        <f>'Round Robin'!E101</f>
        <v>Points</v>
      </c>
      <c r="E62" s="34" t="s">
        <v>494</v>
      </c>
      <c r="F62" s="34" t="s">
        <v>495</v>
      </c>
      <c r="G62" s="34" t="s">
        <v>496</v>
      </c>
      <c r="H62" s="50" t="s">
        <v>178</v>
      </c>
    </row>
    <row r="63" spans="1:8" x14ac:dyDescent="0.2">
      <c r="A63" s="48" t="str">
        <f>'Round Robin'!B102</f>
        <v>Team H1</v>
      </c>
      <c r="B63" s="92" t="e">
        <f>'Round Robin'!C102</f>
        <v>#N/A</v>
      </c>
      <c r="C63" s="92" t="e">
        <f>'Round Robin'!D102</f>
        <v>#N/A</v>
      </c>
      <c r="D63" s="92" t="e">
        <f>'Round Robin'!E102</f>
        <v>#N/A</v>
      </c>
      <c r="E63" s="92" t="e">
        <f>(B63*1000)+(C63*100)+D63</f>
        <v>#N/A</v>
      </c>
      <c r="F63" s="92" t="e">
        <f>SMALL(E63:E65,3)</f>
        <v>#N/A</v>
      </c>
      <c r="G63" s="92" t="e">
        <f>MATCH(F63,E63:E65,0)</f>
        <v>#N/A</v>
      </c>
      <c r="H63" s="49" t="e">
        <f>IF(OR((G63=G64),(G63=G65))," ", INDEX(A63:A65,G63,1))</f>
        <v>#N/A</v>
      </c>
    </row>
    <row r="64" spans="1:8" x14ac:dyDescent="0.2">
      <c r="A64" s="48" t="str">
        <f>'Round Robin'!B103</f>
        <v>Team H2</v>
      </c>
      <c r="B64" s="92" t="e">
        <f>'Round Robin'!C103</f>
        <v>#N/A</v>
      </c>
      <c r="C64" s="92" t="e">
        <f>'Round Robin'!D103</f>
        <v>#N/A</v>
      </c>
      <c r="D64" s="92" t="e">
        <f>'Round Robin'!E103</f>
        <v>#N/A</v>
      </c>
      <c r="E64" s="92" t="e">
        <f t="shared" ref="E64:E65" si="8">(B64*1000)+(C64*100)+D64</f>
        <v>#N/A</v>
      </c>
      <c r="F64" s="92" t="e">
        <f>SMALL(E63:E65,2)</f>
        <v>#N/A</v>
      </c>
      <c r="G64" s="92" t="e">
        <f>MATCH(F64,E63:E65,0)</f>
        <v>#N/A</v>
      </c>
      <c r="H64" s="49" t="e">
        <f>IF(OR((G64=G63),(G64=G65))," ", INDEX(A63:A65,G64,1))</f>
        <v>#N/A</v>
      </c>
    </row>
    <row r="65" spans="1:8" x14ac:dyDescent="0.2">
      <c r="A65" s="74" t="str">
        <f>'Round Robin'!B104</f>
        <v>Team H3</v>
      </c>
      <c r="B65" s="52" t="e">
        <f>'Round Robin'!C104</f>
        <v>#N/A</v>
      </c>
      <c r="C65" s="52" t="e">
        <f>'Round Robin'!D104</f>
        <v>#N/A</v>
      </c>
      <c r="D65" s="52" t="e">
        <f>'Round Robin'!E104</f>
        <v>#N/A</v>
      </c>
      <c r="E65" s="52" t="e">
        <f t="shared" si="8"/>
        <v>#N/A</v>
      </c>
      <c r="F65" s="52" t="e">
        <f>SMALL(E63:E65,1)</f>
        <v>#N/A</v>
      </c>
      <c r="G65" s="52" t="e">
        <f>MATCH(F65,E63:E65,0)</f>
        <v>#N/A</v>
      </c>
      <c r="H65" s="54" t="e">
        <f>IF(OR((G65=G63),(G65=G64))," ", INDEX(A63:A65,G65,1))</f>
        <v>#N/A</v>
      </c>
    </row>
    <row r="66" spans="1:8" x14ac:dyDescent="0.2">
      <c r="A66" s="93"/>
      <c r="B66" s="93"/>
      <c r="C66" s="93"/>
      <c r="D66" s="93"/>
      <c r="E66" s="93"/>
      <c r="F66" s="93"/>
      <c r="G66" s="93"/>
      <c r="H66" s="93"/>
    </row>
    <row r="67" spans="1:8" x14ac:dyDescent="0.2">
      <c r="A67" s="93"/>
      <c r="B67" s="93"/>
      <c r="C67" s="93"/>
      <c r="D67" s="93"/>
      <c r="E67" s="93"/>
      <c r="F67" s="93"/>
      <c r="G67" s="93"/>
      <c r="H67" s="93"/>
    </row>
    <row r="68" spans="1:8" ht="15" x14ac:dyDescent="0.2">
      <c r="A68" s="77" t="s">
        <v>134</v>
      </c>
      <c r="B68" s="46"/>
      <c r="C68" s="46"/>
      <c r="D68" s="46"/>
      <c r="E68" s="46"/>
      <c r="F68" s="46"/>
      <c r="G68" s="46"/>
      <c r="H68" s="47"/>
    </row>
    <row r="69" spans="1:8" x14ac:dyDescent="0.2">
      <c r="A69" s="48"/>
      <c r="B69" s="92"/>
      <c r="C69" s="92"/>
      <c r="D69" s="92"/>
      <c r="E69" s="92"/>
      <c r="F69" s="92"/>
      <c r="G69" s="92"/>
      <c r="H69" s="49"/>
    </row>
    <row r="70" spans="1:8" x14ac:dyDescent="0.2">
      <c r="A70" s="78" t="str">
        <f>'Round Robin'!B114</f>
        <v>Totals</v>
      </c>
      <c r="B70" s="79" t="str">
        <f>'Round Robin'!C114</f>
        <v>Team Wins</v>
      </c>
      <c r="C70" s="79" t="str">
        <f>'Round Robin'!D114</f>
        <v>Wins</v>
      </c>
      <c r="D70" s="79" t="str">
        <f>'Round Robin'!E114</f>
        <v>Points</v>
      </c>
      <c r="E70" s="34" t="s">
        <v>494</v>
      </c>
      <c r="F70" s="34" t="s">
        <v>495</v>
      </c>
      <c r="G70" s="34" t="s">
        <v>496</v>
      </c>
      <c r="H70" s="50" t="s">
        <v>178</v>
      </c>
    </row>
    <row r="71" spans="1:8" x14ac:dyDescent="0.2">
      <c r="A71" s="48" t="str">
        <f>'Round Robin'!B115</f>
        <v>Team I1</v>
      </c>
      <c r="B71" s="92" t="e">
        <f>'Round Robin'!C115</f>
        <v>#N/A</v>
      </c>
      <c r="C71" s="92" t="e">
        <f>'Round Robin'!D115</f>
        <v>#N/A</v>
      </c>
      <c r="D71" s="92" t="e">
        <f>'Round Robin'!E115</f>
        <v>#N/A</v>
      </c>
      <c r="E71" s="92" t="e">
        <f>(B71*1000)+(C71*100)+D71</f>
        <v>#N/A</v>
      </c>
      <c r="F71" s="92" t="e">
        <f>SMALL(E71:E73,3)</f>
        <v>#N/A</v>
      </c>
      <c r="G71" s="92" t="e">
        <f>MATCH(F71,E71:E73,0)</f>
        <v>#N/A</v>
      </c>
      <c r="H71" s="49" t="e">
        <f>IF(OR((G71=G72),(G71=G73))," ", INDEX(A71:A73,G71,1))</f>
        <v>#N/A</v>
      </c>
    </row>
    <row r="72" spans="1:8" x14ac:dyDescent="0.2">
      <c r="A72" s="48" t="str">
        <f>'Round Robin'!B116</f>
        <v>Team I2</v>
      </c>
      <c r="B72" s="92" t="e">
        <f>'Round Robin'!C116</f>
        <v>#N/A</v>
      </c>
      <c r="C72" s="92" t="e">
        <f>'Round Robin'!D116</f>
        <v>#N/A</v>
      </c>
      <c r="D72" s="92" t="e">
        <f>'Round Robin'!E116</f>
        <v>#N/A</v>
      </c>
      <c r="E72" s="92" t="e">
        <f t="shared" ref="E72:E73" si="9">(B72*1000)+(C72*100)+D72</f>
        <v>#N/A</v>
      </c>
      <c r="F72" s="92" t="e">
        <f>SMALL(E71:E73,2)</f>
        <v>#N/A</v>
      </c>
      <c r="G72" s="92" t="e">
        <f>MATCH(F72,E71:E73,0)</f>
        <v>#N/A</v>
      </c>
      <c r="H72" s="49" t="e">
        <f>IF(OR((G72=G71),(G72=G73))," ", INDEX(A71:A73,G72,1))</f>
        <v>#N/A</v>
      </c>
    </row>
    <row r="73" spans="1:8" x14ac:dyDescent="0.2">
      <c r="A73" s="74" t="str">
        <f>'Round Robin'!B117</f>
        <v>Team I3</v>
      </c>
      <c r="B73" s="52" t="e">
        <f>'Round Robin'!C117</f>
        <v>#N/A</v>
      </c>
      <c r="C73" s="52" t="e">
        <f>'Round Robin'!D117</f>
        <v>#N/A</v>
      </c>
      <c r="D73" s="52" t="e">
        <f>'Round Robin'!E117</f>
        <v>#N/A</v>
      </c>
      <c r="E73" s="52" t="e">
        <f t="shared" si="9"/>
        <v>#N/A</v>
      </c>
      <c r="F73" s="52" t="e">
        <f>SMALL(E71:E73,1)</f>
        <v>#N/A</v>
      </c>
      <c r="G73" s="52" t="e">
        <f>MATCH(F73,E71:E73,0)</f>
        <v>#N/A</v>
      </c>
      <c r="H73" s="54" t="e">
        <f>IF(OR((G73=G71),(G73=G72))," ", INDEX(A71:A73,G73,1))</f>
        <v>#N/A</v>
      </c>
    </row>
    <row r="74" spans="1:8" x14ac:dyDescent="0.2">
      <c r="A74" s="93"/>
      <c r="B74" s="93"/>
      <c r="C74" s="93"/>
      <c r="D74" s="93"/>
      <c r="E74" s="93"/>
      <c r="F74" s="93"/>
      <c r="G74" s="93"/>
      <c r="H74" s="93"/>
    </row>
    <row r="75" spans="1:8" x14ac:dyDescent="0.2">
      <c r="A75" s="93"/>
      <c r="B75" s="93"/>
      <c r="C75" s="93"/>
      <c r="D75" s="93"/>
      <c r="E75" s="93"/>
      <c r="F75" s="93"/>
      <c r="G75" s="93"/>
      <c r="H75" s="93"/>
    </row>
    <row r="76" spans="1:8" ht="15" x14ac:dyDescent="0.2">
      <c r="A76" s="77" t="s">
        <v>138</v>
      </c>
      <c r="B76" s="46"/>
      <c r="C76" s="46"/>
      <c r="D76" s="46"/>
      <c r="E76" s="46"/>
      <c r="F76" s="46"/>
      <c r="G76" s="46"/>
      <c r="H76" s="47"/>
    </row>
    <row r="77" spans="1:8" x14ac:dyDescent="0.2">
      <c r="A77" s="48"/>
      <c r="B77" s="92"/>
      <c r="C77" s="92"/>
      <c r="D77" s="92"/>
      <c r="E77" s="92"/>
      <c r="F77" s="92"/>
      <c r="G77" s="92"/>
      <c r="H77" s="49"/>
    </row>
    <row r="78" spans="1:8" x14ac:dyDescent="0.2">
      <c r="A78" s="78" t="str">
        <f>'Round Robin'!B127</f>
        <v>Totals</v>
      </c>
      <c r="B78" s="79" t="str">
        <f>'Round Robin'!C127</f>
        <v>Team Wins</v>
      </c>
      <c r="C78" s="79" t="str">
        <f>'Round Robin'!D127</f>
        <v>Wins</v>
      </c>
      <c r="D78" s="79" t="str">
        <f>'Round Robin'!E127</f>
        <v>Points</v>
      </c>
      <c r="E78" s="34" t="s">
        <v>494</v>
      </c>
      <c r="F78" s="34" t="s">
        <v>495</v>
      </c>
      <c r="G78" s="34" t="s">
        <v>496</v>
      </c>
      <c r="H78" s="50" t="s">
        <v>178</v>
      </c>
    </row>
    <row r="79" spans="1:8" x14ac:dyDescent="0.2">
      <c r="A79" s="48" t="str">
        <f>'Round Robin'!B128</f>
        <v>Team J1</v>
      </c>
      <c r="B79" s="92" t="e">
        <f>'Round Robin'!C128</f>
        <v>#N/A</v>
      </c>
      <c r="C79" s="92" t="e">
        <f>'Round Robin'!D128</f>
        <v>#N/A</v>
      </c>
      <c r="D79" s="92" t="e">
        <f>'Round Robin'!E128</f>
        <v>#N/A</v>
      </c>
      <c r="E79" s="92" t="e">
        <f>(B79*1000)+(C79*100)+D79</f>
        <v>#N/A</v>
      </c>
      <c r="F79" s="92" t="e">
        <f>SMALL(E79:E81,3)</f>
        <v>#N/A</v>
      </c>
      <c r="G79" s="92" t="e">
        <f>MATCH(F79,E79:E81,0)</f>
        <v>#N/A</v>
      </c>
      <c r="H79" s="49" t="e">
        <f>IF(OR((G79=G80),(G79=G81))," ", INDEX(A79:A81,G79,1))</f>
        <v>#N/A</v>
      </c>
    </row>
    <row r="80" spans="1:8" x14ac:dyDescent="0.2">
      <c r="A80" s="48" t="str">
        <f>'Round Robin'!B129</f>
        <v>Team J2</v>
      </c>
      <c r="B80" s="92" t="e">
        <f>'Round Robin'!C129</f>
        <v>#N/A</v>
      </c>
      <c r="C80" s="92" t="e">
        <f>'Round Robin'!D129</f>
        <v>#N/A</v>
      </c>
      <c r="D80" s="92" t="e">
        <f>'Round Robin'!E129</f>
        <v>#N/A</v>
      </c>
      <c r="E80" s="92" t="e">
        <f t="shared" ref="E80:E81" si="10">(B80*1000)+(C80*100)+D80</f>
        <v>#N/A</v>
      </c>
      <c r="F80" s="92" t="e">
        <f>SMALL(E79:E81,2)</f>
        <v>#N/A</v>
      </c>
      <c r="G80" s="92" t="e">
        <f>MATCH(F80,E79:E81,0)</f>
        <v>#N/A</v>
      </c>
      <c r="H80" s="49" t="e">
        <f>IF(OR((G80=G79),(G80=G81))," ", INDEX(A79:A81,G80,1))</f>
        <v>#N/A</v>
      </c>
    </row>
    <row r="81" spans="1:8" x14ac:dyDescent="0.2">
      <c r="A81" s="74" t="str">
        <f>'Round Robin'!B130</f>
        <v>Team J3</v>
      </c>
      <c r="B81" s="52" t="e">
        <f>'Round Robin'!C130</f>
        <v>#N/A</v>
      </c>
      <c r="C81" s="52" t="e">
        <f>'Round Robin'!D130</f>
        <v>#N/A</v>
      </c>
      <c r="D81" s="52" t="e">
        <f>'Round Robin'!E130</f>
        <v>#N/A</v>
      </c>
      <c r="E81" s="52" t="e">
        <f t="shared" si="10"/>
        <v>#N/A</v>
      </c>
      <c r="F81" s="52" t="e">
        <f>SMALL(E79:E81,1)</f>
        <v>#N/A</v>
      </c>
      <c r="G81" s="52" t="e">
        <f>MATCH(F81,E79:E81,0)</f>
        <v>#N/A</v>
      </c>
      <c r="H81" s="54" t="e">
        <f>IF(OR((G81=G79),(G81=G80))," ", INDEX(A79:A81,G81,1))</f>
        <v>#N/A</v>
      </c>
    </row>
    <row r="84" spans="1:8" ht="15" x14ac:dyDescent="0.2">
      <c r="A84" s="77" t="s">
        <v>497</v>
      </c>
      <c r="B84" s="46"/>
      <c r="C84" s="46"/>
      <c r="D84" s="46"/>
      <c r="E84" s="46"/>
      <c r="F84" s="46"/>
      <c r="G84" s="46"/>
      <c r="H84" s="47"/>
    </row>
    <row r="85" spans="1:8" x14ac:dyDescent="0.2">
      <c r="A85" s="48"/>
      <c r="B85" s="92"/>
      <c r="C85" s="92"/>
      <c r="D85" s="92"/>
      <c r="E85" s="92"/>
      <c r="F85" s="92"/>
      <c r="G85" s="92"/>
      <c r="H85" s="49"/>
    </row>
    <row r="86" spans="1:8" x14ac:dyDescent="0.2">
      <c r="A86" s="78" t="str">
        <f>'Round Robin'!B141</f>
        <v>Totals</v>
      </c>
      <c r="B86" s="79" t="str">
        <f>'Round Robin'!C141</f>
        <v>Team Wins</v>
      </c>
      <c r="C86" s="79" t="str">
        <f>'Round Robin'!D141</f>
        <v>Wins</v>
      </c>
      <c r="D86" s="79" t="str">
        <f>'Round Robin'!E141</f>
        <v>Points</v>
      </c>
      <c r="E86" s="34" t="s">
        <v>494</v>
      </c>
      <c r="F86" s="34" t="s">
        <v>495</v>
      </c>
      <c r="G86" s="34" t="s">
        <v>496</v>
      </c>
      <c r="H86" s="50" t="s">
        <v>178</v>
      </c>
    </row>
    <row r="87" spans="1:8" x14ac:dyDescent="0.2">
      <c r="A87" s="48" t="str">
        <f>'Round Robin'!B142</f>
        <v>Butokuden</v>
      </c>
      <c r="B87" s="92">
        <f>'Round Robin'!C142</f>
        <v>2</v>
      </c>
      <c r="C87" s="92">
        <f>'Round Robin'!D142</f>
        <v>5</v>
      </c>
      <c r="D87" s="92">
        <f>'Round Robin'!E142</f>
        <v>8</v>
      </c>
      <c r="E87" s="92">
        <f>(B87*1000)+(C87*100)+D87</f>
        <v>2508</v>
      </c>
      <c r="F87" s="92">
        <f>SMALL(E87:E90,4)</f>
        <v>2508</v>
      </c>
      <c r="G87" s="92">
        <f>MATCH(F87,E87:E90,0)</f>
        <v>1</v>
      </c>
      <c r="H87" s="49" t="str">
        <f>IF(OR((G87=G88),(G87=G89),(G87=G90))," ", INDEX(A87:A90,G87,1))</f>
        <v>Butokuden</v>
      </c>
    </row>
    <row r="88" spans="1:8" x14ac:dyDescent="0.2">
      <c r="A88" s="48" t="str">
        <f>'Round Robin'!B143</f>
        <v>PNKF-3</v>
      </c>
      <c r="B88" s="92">
        <f>'Round Robin'!C143</f>
        <v>1</v>
      </c>
      <c r="C88" s="92">
        <f>'Round Robin'!D143</f>
        <v>2</v>
      </c>
      <c r="D88" s="92">
        <f>'Round Robin'!E143</f>
        <v>4</v>
      </c>
      <c r="E88" s="92">
        <f t="shared" ref="E88:E89" si="11">(B88*1000)+(C88*100)+D88</f>
        <v>1204</v>
      </c>
      <c r="F88" s="92">
        <f>SMALL(E87:E90,3)</f>
        <v>1306</v>
      </c>
      <c r="G88" s="92">
        <f>MATCH(F88,E87:E90,0)</f>
        <v>3</v>
      </c>
      <c r="H88" s="49" t="str">
        <f>IF(OR((G88=G87),(G88=G89),(G88=G90))," ", INDEX(A87:A90,G88,1))</f>
        <v>SWKIF-1</v>
      </c>
    </row>
    <row r="89" spans="1:8" x14ac:dyDescent="0.2">
      <c r="A89" s="48" t="str">
        <f>'Round Robin'!B144</f>
        <v>SWKIF-1</v>
      </c>
      <c r="B89" s="92">
        <f>'Round Robin'!C144</f>
        <v>1</v>
      </c>
      <c r="C89" s="92">
        <f>'Round Robin'!D144</f>
        <v>3</v>
      </c>
      <c r="D89" s="92">
        <f>'Round Robin'!E144</f>
        <v>6</v>
      </c>
      <c r="E89" s="92">
        <f t="shared" si="11"/>
        <v>1306</v>
      </c>
      <c r="F89" s="92">
        <f>SMALL(E87:E90,2)</f>
        <v>1204</v>
      </c>
      <c r="G89" s="92">
        <f>MATCH(F89,E87:E90,0)</f>
        <v>2</v>
      </c>
      <c r="H89" s="49" t="str">
        <f>IF(OR((G89=G87),(G89=G88),(G89=G90))," ", INDEX(A87:A90,G89,1))</f>
        <v>PNKF-3</v>
      </c>
    </row>
    <row r="90" spans="1:8" x14ac:dyDescent="0.2">
      <c r="A90" s="74" t="str">
        <f>'Round Robin'!B145</f>
        <v>Composite</v>
      </c>
      <c r="B90" s="52">
        <f>'Round Robin'!C145</f>
        <v>0</v>
      </c>
      <c r="C90" s="52">
        <f>'Round Robin'!D145</f>
        <v>1</v>
      </c>
      <c r="D90" s="52">
        <f>'Round Robin'!E145</f>
        <v>2</v>
      </c>
      <c r="E90" s="52">
        <f t="shared" ref="E90" si="12">(B90*1000)+(C90*100)+D90</f>
        <v>102</v>
      </c>
      <c r="F90" s="52">
        <f>SMALL(E87:E90,1)</f>
        <v>102</v>
      </c>
      <c r="G90" s="52">
        <f>MATCH(F90,E87:E90,0)</f>
        <v>4</v>
      </c>
      <c r="H90" s="54" t="str">
        <f>IF(OR((G90=G87),(G90=G88),(G90=G89))," ", INDEX(A87:A90,G90,1))</f>
        <v>Composite</v>
      </c>
    </row>
    <row r="93" spans="1:8" ht="15" x14ac:dyDescent="0.2">
      <c r="A93" s="77" t="s">
        <v>498</v>
      </c>
      <c r="B93" s="46"/>
      <c r="C93" s="46"/>
      <c r="D93" s="46"/>
      <c r="E93" s="46"/>
      <c r="F93" s="46"/>
      <c r="G93" s="46"/>
      <c r="H93" s="47"/>
    </row>
    <row r="94" spans="1:8" x14ac:dyDescent="0.2">
      <c r="A94" s="48"/>
      <c r="B94" s="92"/>
      <c r="C94" s="92"/>
      <c r="D94" s="92"/>
      <c r="E94" s="92"/>
      <c r="F94" s="92"/>
      <c r="G94" s="92"/>
      <c r="H94" s="49"/>
    </row>
    <row r="95" spans="1:8" x14ac:dyDescent="0.2">
      <c r="A95" s="78" t="str">
        <f>'Round Robin'!B156</f>
        <v>Totals</v>
      </c>
      <c r="B95" s="79" t="str">
        <f>'Round Robin'!C156</f>
        <v>Team Wins</v>
      </c>
      <c r="C95" s="79" t="str">
        <f>'Round Robin'!D156</f>
        <v>Wins</v>
      </c>
      <c r="D95" s="79" t="str">
        <f>'Round Robin'!E156</f>
        <v>Points</v>
      </c>
      <c r="E95" s="34" t="s">
        <v>494</v>
      </c>
      <c r="F95" s="34" t="s">
        <v>495</v>
      </c>
      <c r="G95" s="34" t="s">
        <v>496</v>
      </c>
      <c r="H95" s="50" t="s">
        <v>178</v>
      </c>
    </row>
    <row r="96" spans="1:8" x14ac:dyDescent="0.2">
      <c r="A96" s="48" t="str">
        <f>'Round Robin'!B157</f>
        <v>SEUSKF</v>
      </c>
      <c r="B96" s="92">
        <f>'Round Robin'!C157</f>
        <v>2</v>
      </c>
      <c r="C96" s="92">
        <f>'Round Robin'!D157</f>
        <v>5</v>
      </c>
      <c r="D96" s="92">
        <f>'Round Robin'!E157</f>
        <v>9</v>
      </c>
      <c r="E96" s="92">
        <f>(B96*1000)+(C96*100)+D96</f>
        <v>2509</v>
      </c>
      <c r="F96" s="92">
        <f>SMALL(E96:E99,4)</f>
        <v>2509</v>
      </c>
      <c r="G96" s="92">
        <f>MATCH(F96,E96:E99,0)</f>
        <v>1</v>
      </c>
      <c r="H96" s="49" t="str">
        <f>IF(OR((G96=G97),(G96=G98),(G96=G99))," ", INDEX(A96:A99,G96,1))</f>
        <v>SEUSKF</v>
      </c>
    </row>
    <row r="97" spans="1:8" x14ac:dyDescent="0.2">
      <c r="A97" s="48" t="str">
        <f>'Round Robin'!B158</f>
        <v>STV</v>
      </c>
      <c r="B97" s="92">
        <f>'Round Robin'!C158</f>
        <v>0</v>
      </c>
      <c r="C97" s="92">
        <f>'Round Robin'!D158</f>
        <v>2</v>
      </c>
      <c r="D97" s="92">
        <f>'Round Robin'!E158</f>
        <v>4</v>
      </c>
      <c r="E97" s="92">
        <f t="shared" ref="E97:E99" si="13">(B97*1000)+(C97*100)+D97</f>
        <v>204</v>
      </c>
      <c r="F97" s="92">
        <f>SMALL(E96:E99,3)</f>
        <v>1405</v>
      </c>
      <c r="G97" s="92">
        <f>MATCH(F97,E96:E99,0)</f>
        <v>4</v>
      </c>
      <c r="H97" s="49" t="str">
        <f>IF(OR((G97=G96),(G97=G98),(G97=G99))," ", INDEX(A96:A99,G97,1))</f>
        <v>Mexico</v>
      </c>
    </row>
    <row r="98" spans="1:8" x14ac:dyDescent="0.2">
      <c r="A98" s="48" t="str">
        <f>'Round Robin'!B159</f>
        <v>PNKF-2</v>
      </c>
      <c r="B98" s="92">
        <f>'Round Robin'!C159</f>
        <v>1</v>
      </c>
      <c r="C98" s="92">
        <f>'Round Robin'!D159</f>
        <v>2</v>
      </c>
      <c r="D98" s="92">
        <f>'Round Robin'!E159</f>
        <v>4</v>
      </c>
      <c r="E98" s="92">
        <f t="shared" si="13"/>
        <v>1204</v>
      </c>
      <c r="F98" s="92">
        <f>SMALL(E96:E99,2)</f>
        <v>1204</v>
      </c>
      <c r="G98" s="92">
        <f>MATCH(F98,E96:E99,0)</f>
        <v>3</v>
      </c>
      <c r="H98" s="49" t="str">
        <f>IF(OR((G98=G96),(G98=G97),(G98=G99))," ", INDEX(A96:A99,G98,1))</f>
        <v>PNKF-2</v>
      </c>
    </row>
    <row r="99" spans="1:8" x14ac:dyDescent="0.2">
      <c r="A99" s="74" t="str">
        <f>'Round Robin'!B160</f>
        <v>Mexico</v>
      </c>
      <c r="B99" s="52">
        <f>'Round Robin'!C160</f>
        <v>1</v>
      </c>
      <c r="C99" s="52">
        <f>'Round Robin'!D160</f>
        <v>4</v>
      </c>
      <c r="D99" s="52">
        <f>'Round Robin'!E160</f>
        <v>5</v>
      </c>
      <c r="E99" s="52">
        <f t="shared" si="13"/>
        <v>1405</v>
      </c>
      <c r="F99" s="52">
        <f>SMALL(E96:E99,1)</f>
        <v>204</v>
      </c>
      <c r="G99" s="52">
        <f>MATCH(F99,E96:E99,0)</f>
        <v>2</v>
      </c>
      <c r="H99" s="54" t="str">
        <f>IF(OR((G99=G96),(G99=G97),(G99=G98))," ", INDEX(A96:A99,G99,1))</f>
        <v>STV</v>
      </c>
    </row>
    <row r="102" spans="1:8" ht="15" x14ac:dyDescent="0.2">
      <c r="A102" s="77" t="s">
        <v>499</v>
      </c>
      <c r="B102" s="46"/>
      <c r="C102" s="46"/>
      <c r="D102" s="46"/>
      <c r="E102" s="46"/>
      <c r="F102" s="46"/>
      <c r="G102" s="46"/>
      <c r="H102" s="47"/>
    </row>
    <row r="103" spans="1:8" x14ac:dyDescent="0.2">
      <c r="A103" s="48"/>
      <c r="B103" s="92"/>
      <c r="C103" s="92"/>
      <c r="D103" s="92"/>
      <c r="E103" s="92"/>
      <c r="F103" s="92"/>
      <c r="G103" s="92"/>
      <c r="H103" s="49"/>
    </row>
    <row r="104" spans="1:8" x14ac:dyDescent="0.2">
      <c r="A104" s="78" t="str">
        <f>'Round Robin'!B171</f>
        <v>Totals</v>
      </c>
      <c r="B104" s="79" t="str">
        <f>'Round Robin'!C171</f>
        <v>Team Wins</v>
      </c>
      <c r="C104" s="79" t="str">
        <f>'Round Robin'!D171</f>
        <v>Wins</v>
      </c>
      <c r="D104" s="79" t="str">
        <f>'Round Robin'!E171</f>
        <v>Points</v>
      </c>
      <c r="E104" s="34" t="s">
        <v>494</v>
      </c>
      <c r="F104" s="34" t="s">
        <v>495</v>
      </c>
      <c r="G104" s="34" t="s">
        <v>496</v>
      </c>
      <c r="H104" s="50" t="s">
        <v>178</v>
      </c>
    </row>
    <row r="105" spans="1:8" x14ac:dyDescent="0.2">
      <c r="A105" s="48" t="str">
        <f>'Round Robin'!B172</f>
        <v>SWKIF-2</v>
      </c>
      <c r="B105" s="92">
        <f>'Round Robin'!C172</f>
        <v>0</v>
      </c>
      <c r="C105" s="92">
        <f>'Round Robin'!D172</f>
        <v>0</v>
      </c>
      <c r="D105" s="92">
        <f>'Round Robin'!E172</f>
        <v>0</v>
      </c>
      <c r="E105" s="92">
        <f>(B105*1000)+(C105*100)+D105</f>
        <v>0</v>
      </c>
      <c r="F105" s="92">
        <f>SMALL(E105:E108,4)</f>
        <v>2914</v>
      </c>
      <c r="G105" s="92">
        <f>MATCH(F105,E105:E108,0)</f>
        <v>2</v>
      </c>
      <c r="H105" s="49" t="str">
        <f>IF(OR((G105=G106),(G105=G107),(G105=G108))," ", INDEX(A105:A108,G105,1))</f>
        <v>PNKF-1</v>
      </c>
    </row>
    <row r="106" spans="1:8" x14ac:dyDescent="0.2">
      <c r="A106" s="48" t="str">
        <f>'Round Robin'!B173</f>
        <v>PNKF-1</v>
      </c>
      <c r="B106" s="92">
        <f>'Round Robin'!C173</f>
        <v>2</v>
      </c>
      <c r="C106" s="92">
        <f>'Round Robin'!D173</f>
        <v>9</v>
      </c>
      <c r="D106" s="92">
        <f>'Round Robin'!E173</f>
        <v>14</v>
      </c>
      <c r="E106" s="92">
        <f t="shared" ref="E106:E108" si="14">(B106*1000)+(C106*100)+D106</f>
        <v>2914</v>
      </c>
      <c r="F106" s="92">
        <f>SMALL(E105:E108,3)</f>
        <v>2813</v>
      </c>
      <c r="G106" s="92">
        <f>MATCH(F106,E105:E108,0)</f>
        <v>4</v>
      </c>
      <c r="H106" s="49" t="str">
        <f>IF(OR((G106=G105),(G106=G107),(G106=G108))," ", INDEX(A105:A108,G106,1))</f>
        <v>SCKF</v>
      </c>
    </row>
    <row r="107" spans="1:8" x14ac:dyDescent="0.2">
      <c r="A107" s="48" t="str">
        <f>'Round Robin'!B174</f>
        <v>GNEUSKF</v>
      </c>
      <c r="B107" s="92">
        <f>'Round Robin'!C174</f>
        <v>0</v>
      </c>
      <c r="C107" s="92">
        <f>'Round Robin'!D174</f>
        <v>1</v>
      </c>
      <c r="D107" s="92">
        <f>'Round Robin'!E174</f>
        <v>1</v>
      </c>
      <c r="E107" s="92">
        <f t="shared" si="14"/>
        <v>101</v>
      </c>
      <c r="F107" s="92">
        <f>SMALL(E105:E108,2)</f>
        <v>101</v>
      </c>
      <c r="G107" s="92">
        <f>MATCH(F107,E105:E108,0)</f>
        <v>3</v>
      </c>
      <c r="H107" s="49" t="str">
        <f>IF(OR((G107=G105),(G107=G106),(G107=G108))," ", INDEX(A105:A108,G107,1))</f>
        <v>GNEUSKF</v>
      </c>
    </row>
    <row r="108" spans="1:8" x14ac:dyDescent="0.2">
      <c r="A108" s="74" t="str">
        <f>'Round Robin'!B175</f>
        <v>SCKF</v>
      </c>
      <c r="B108" s="52">
        <f>'Round Robin'!C175</f>
        <v>2</v>
      </c>
      <c r="C108" s="52">
        <f>'Round Robin'!D175</f>
        <v>8</v>
      </c>
      <c r="D108" s="52">
        <f>'Round Robin'!E175</f>
        <v>13</v>
      </c>
      <c r="E108" s="52">
        <f t="shared" si="14"/>
        <v>2813</v>
      </c>
      <c r="F108" s="52">
        <f>SMALL(E105:E108,1)</f>
        <v>0</v>
      </c>
      <c r="G108" s="52">
        <f>MATCH(F108,E105:E108,0)</f>
        <v>1</v>
      </c>
      <c r="H108" s="54" t="str">
        <f>IF(OR((G108=G105),(G108=G106),(G108=G107))," ", INDEX(A105:A108,G108,1))</f>
        <v>SWKIF-2</v>
      </c>
    </row>
    <row r="109" spans="1:8" x14ac:dyDescent="0.2">
      <c r="A109" s="93"/>
      <c r="B109" s="93"/>
      <c r="C109" s="93"/>
      <c r="D109" s="93"/>
      <c r="E109" s="93"/>
      <c r="F109" s="93"/>
      <c r="G109" s="93"/>
      <c r="H109" s="93"/>
    </row>
    <row r="110" spans="1:8" x14ac:dyDescent="0.2">
      <c r="A110" s="93"/>
      <c r="B110" s="93"/>
      <c r="C110" s="93"/>
      <c r="D110" s="93"/>
      <c r="E110" s="93"/>
      <c r="F110" s="93"/>
      <c r="G110" s="93"/>
      <c r="H110" s="93"/>
    </row>
    <row r="111" spans="1:8" ht="15" x14ac:dyDescent="0.2">
      <c r="A111" s="77" t="s">
        <v>500</v>
      </c>
      <c r="B111" s="46"/>
      <c r="C111" s="46"/>
      <c r="D111" s="46"/>
      <c r="E111" s="46"/>
      <c r="F111" s="46"/>
      <c r="G111" s="46"/>
      <c r="H111" s="47"/>
    </row>
    <row r="112" spans="1:8" x14ac:dyDescent="0.2">
      <c r="A112" s="48"/>
      <c r="B112" s="92"/>
      <c r="C112" s="92"/>
      <c r="D112" s="92"/>
      <c r="E112" s="92"/>
      <c r="F112" s="92"/>
      <c r="G112" s="92"/>
      <c r="H112" s="49"/>
    </row>
    <row r="113" spans="1:8" x14ac:dyDescent="0.2">
      <c r="A113" s="78" t="str">
        <f>'Round Robin'!B186</f>
        <v>Totals</v>
      </c>
      <c r="B113" s="79" t="str">
        <f>'Round Robin'!C186</f>
        <v>Team Wins</v>
      </c>
      <c r="C113" s="79" t="str">
        <f>'Round Robin'!D186</f>
        <v>Wins</v>
      </c>
      <c r="D113" s="79" t="str">
        <f>'Round Robin'!E186</f>
        <v>Points</v>
      </c>
      <c r="E113" s="34" t="s">
        <v>494</v>
      </c>
      <c r="F113" s="34" t="s">
        <v>495</v>
      </c>
      <c r="G113" s="34" t="s">
        <v>496</v>
      </c>
      <c r="H113" s="50" t="s">
        <v>178</v>
      </c>
    </row>
    <row r="114" spans="1:8" x14ac:dyDescent="0.2">
      <c r="A114" s="48" t="str">
        <f>'Round Robin'!B187</f>
        <v>HKF</v>
      </c>
      <c r="B114" s="92">
        <f>'Round Robin'!C187</f>
        <v>2</v>
      </c>
      <c r="C114" s="92">
        <f>'Round Robin'!D187</f>
        <v>5</v>
      </c>
      <c r="D114" s="92">
        <f>'Round Robin'!E187</f>
        <v>7</v>
      </c>
      <c r="E114" s="92">
        <f>(B114*1000)+(C114*100)+D114</f>
        <v>2507</v>
      </c>
      <c r="F114" s="92">
        <f>SMALL(E114:E117,4)</f>
        <v>2507</v>
      </c>
      <c r="G114" s="92">
        <f>MATCH(F114,E114:E117,0)</f>
        <v>1</v>
      </c>
      <c r="H114" s="49" t="str">
        <f>IF(OR((G114=G115),(G114=G116),(G114=G117))," ", INDEX(A114:A117,G114,1))</f>
        <v>HKF</v>
      </c>
    </row>
    <row r="115" spans="1:8" x14ac:dyDescent="0.2">
      <c r="A115" s="48" t="str">
        <f>'Round Robin'!B188</f>
        <v>SFU</v>
      </c>
      <c r="B115" s="92">
        <f>'Round Robin'!C188</f>
        <v>1</v>
      </c>
      <c r="C115" s="92">
        <f>'Round Robin'!D188</f>
        <v>4</v>
      </c>
      <c r="D115" s="92">
        <f>'Round Robin'!E188</f>
        <v>7</v>
      </c>
      <c r="E115" s="92">
        <f t="shared" ref="E115:E117" si="15">(B115*1000)+(C115*100)+D115</f>
        <v>1407</v>
      </c>
      <c r="F115" s="92">
        <f>SMALL(E114:E117,3)</f>
        <v>1407</v>
      </c>
      <c r="G115" s="92">
        <f>MATCH(F115,E114:E117,0)</f>
        <v>2</v>
      </c>
      <c r="H115" s="49" t="str">
        <f>IF(OR((G115=G114),(G115=G116),(G115=G117))," ", INDEX(A114:A117,G115,1))</f>
        <v>SFU</v>
      </c>
    </row>
    <row r="116" spans="1:8" x14ac:dyDescent="0.2">
      <c r="A116" s="48" t="str">
        <f>'Round Robin'!B189</f>
        <v>TAC</v>
      </c>
      <c r="B116" s="92">
        <f>'Round Robin'!C189</f>
        <v>0</v>
      </c>
      <c r="C116" s="92">
        <f>'Round Robin'!D189</f>
        <v>0</v>
      </c>
      <c r="D116" s="92">
        <f>'Round Robin'!E189</f>
        <v>0</v>
      </c>
      <c r="E116" s="92">
        <f t="shared" si="15"/>
        <v>0</v>
      </c>
      <c r="F116" s="92">
        <f>SMALL(E114:E117,2)</f>
        <v>1406</v>
      </c>
      <c r="G116" s="92">
        <f>MATCH(F116,E114:E117,0)</f>
        <v>4</v>
      </c>
      <c r="H116" s="49" t="str">
        <f>IF(OR((G116=G114),(G116=G115),(G116=G117))," ", INDEX(A114:A117,G116,1))</f>
        <v>NCKF</v>
      </c>
    </row>
    <row r="117" spans="1:8" x14ac:dyDescent="0.2">
      <c r="A117" s="74" t="str">
        <f>'Round Robin'!B190</f>
        <v>NCKF</v>
      </c>
      <c r="B117" s="52">
        <f>'Round Robin'!C190</f>
        <v>1</v>
      </c>
      <c r="C117" s="52">
        <f>'Round Robin'!D190</f>
        <v>4</v>
      </c>
      <c r="D117" s="52">
        <f>'Round Robin'!E190</f>
        <v>6</v>
      </c>
      <c r="E117" s="52">
        <f t="shared" si="15"/>
        <v>1406</v>
      </c>
      <c r="F117" s="52">
        <f>SMALL(E114:E117,1)</f>
        <v>0</v>
      </c>
      <c r="G117" s="52">
        <f>MATCH(F117,E114:E117,0)</f>
        <v>3</v>
      </c>
      <c r="H117" s="54" t="str">
        <f>IF(OR((G117=G114),(G117=G115),(G117=G116))," ", INDEX(A114:A117,G117,1))</f>
        <v>TAC</v>
      </c>
    </row>
    <row r="120" spans="1:8" ht="15" x14ac:dyDescent="0.2">
      <c r="A120" s="77" t="s">
        <v>142</v>
      </c>
      <c r="B120" s="46"/>
      <c r="C120" s="46"/>
      <c r="D120" s="46"/>
      <c r="E120" s="46"/>
      <c r="F120" s="46"/>
      <c r="G120" s="46"/>
      <c r="H120" s="47"/>
    </row>
    <row r="121" spans="1:8" x14ac:dyDescent="0.2">
      <c r="A121" s="48"/>
      <c r="B121" s="92"/>
      <c r="C121" s="92"/>
      <c r="D121" s="92"/>
      <c r="E121" s="92"/>
      <c r="F121" s="92"/>
      <c r="G121" s="92"/>
      <c r="H121" s="49"/>
    </row>
    <row r="122" spans="1:8" x14ac:dyDescent="0.2">
      <c r="A122" s="78" t="str">
        <f>'Round Robin'!B201</f>
        <v>Totals</v>
      </c>
      <c r="B122" s="79" t="str">
        <f>'Round Robin'!C201</f>
        <v>Team Wins</v>
      </c>
      <c r="C122" s="79" t="str">
        <f>'Round Robin'!D201</f>
        <v>Wins</v>
      </c>
      <c r="D122" s="79" t="str">
        <f>'Round Robin'!E201</f>
        <v>Points</v>
      </c>
      <c r="E122" s="34" t="s">
        <v>494</v>
      </c>
      <c r="F122" s="34" t="s">
        <v>495</v>
      </c>
      <c r="G122" s="34" t="s">
        <v>496</v>
      </c>
      <c r="H122" s="50" t="s">
        <v>178</v>
      </c>
    </row>
    <row r="123" spans="1:8" x14ac:dyDescent="0.2">
      <c r="A123" s="48" t="str">
        <f>'Round Robin'!B202</f>
        <v>Team EE1</v>
      </c>
      <c r="B123" s="92">
        <f>'Round Robin'!C202</f>
        <v>1</v>
      </c>
      <c r="C123" s="92">
        <f>'Round Robin'!D202</f>
        <v>2</v>
      </c>
      <c r="D123" s="92">
        <f>'Round Robin'!E202</f>
        <v>3</v>
      </c>
      <c r="E123" s="92">
        <f>(B123*1000)+(C123*100)+D123</f>
        <v>1203</v>
      </c>
      <c r="F123" s="92">
        <f>SMALL(E123:E126,4)</f>
        <v>1203</v>
      </c>
      <c r="G123" s="92">
        <f>MATCH(F123,E123:E126,0)</f>
        <v>1</v>
      </c>
      <c r="H123" s="49" t="str">
        <f>IF(OR((G123=G124),(G123=G125),(G123=G126))," ", INDEX(A123:A126,G123,1))</f>
        <v xml:space="preserve"> </v>
      </c>
    </row>
    <row r="124" spans="1:8" x14ac:dyDescent="0.2">
      <c r="A124" s="48" t="str">
        <f>'Round Robin'!B203</f>
        <v>Team EE2</v>
      </c>
      <c r="B124" s="92">
        <f>'Round Robin'!C203</f>
        <v>1</v>
      </c>
      <c r="C124" s="92">
        <f>'Round Robin'!D203</f>
        <v>1</v>
      </c>
      <c r="D124" s="92">
        <f>'Round Robin'!E203</f>
        <v>3</v>
      </c>
      <c r="E124" s="92">
        <f t="shared" ref="E124:E126" si="16">(B124*1000)+(C124*100)+D124</f>
        <v>1103</v>
      </c>
      <c r="F124" s="92">
        <f>SMALL(E123:E126,3)</f>
        <v>1203</v>
      </c>
      <c r="G124" s="92">
        <f>MATCH(F124,E123:E126,0)</f>
        <v>1</v>
      </c>
      <c r="H124" s="49" t="str">
        <f>IF(OR((G124=G123),(G124=G125),(G124=G126))," ", INDEX(A123:A126,G124,1))</f>
        <v xml:space="preserve"> </v>
      </c>
    </row>
    <row r="125" spans="1:8" x14ac:dyDescent="0.2">
      <c r="A125" s="48" t="str">
        <f>'Round Robin'!B204</f>
        <v>Team EE3</v>
      </c>
      <c r="B125" s="92">
        <f>'Round Robin'!C204</f>
        <v>1</v>
      </c>
      <c r="C125" s="92">
        <f>'Round Robin'!D204</f>
        <v>2</v>
      </c>
      <c r="D125" s="92">
        <f>'Round Robin'!E204</f>
        <v>3</v>
      </c>
      <c r="E125" s="92">
        <f t="shared" si="16"/>
        <v>1203</v>
      </c>
      <c r="F125" s="92">
        <f>SMALL(E123:E126,2)</f>
        <v>1203</v>
      </c>
      <c r="G125" s="92">
        <f>MATCH(F125,E123:E126,0)</f>
        <v>1</v>
      </c>
      <c r="H125" s="49" t="str">
        <f>IF(OR((G125=G123),(G125=G124),(G125=G126))," ", INDEX(A123:A126,G125,1))</f>
        <v xml:space="preserve"> </v>
      </c>
    </row>
    <row r="126" spans="1:8" x14ac:dyDescent="0.2">
      <c r="A126" s="74" t="str">
        <f>'Round Robin'!B205</f>
        <v>Team EE4</v>
      </c>
      <c r="B126" s="52">
        <f>'Round Robin'!C205</f>
        <v>1</v>
      </c>
      <c r="C126" s="52">
        <f>'Round Robin'!D205</f>
        <v>2</v>
      </c>
      <c r="D126" s="52">
        <f>'Round Robin'!E205</f>
        <v>3</v>
      </c>
      <c r="E126" s="52">
        <f t="shared" si="16"/>
        <v>1203</v>
      </c>
      <c r="F126" s="52">
        <f>SMALL(E123:E126,1)</f>
        <v>1103</v>
      </c>
      <c r="G126" s="52">
        <f>MATCH(F126,E123:E126,0)</f>
        <v>2</v>
      </c>
      <c r="H126" s="54" t="str">
        <f>IF(OR((G126=G123),(G126=G124),(G126=G125))," ", INDEX(A123:A126,G126,1))</f>
        <v>Team EE2</v>
      </c>
    </row>
    <row r="127" spans="1:8" x14ac:dyDescent="0.2">
      <c r="A127" s="93"/>
      <c r="B127" s="93"/>
      <c r="C127" s="93"/>
      <c r="D127" s="93"/>
      <c r="E127" s="93"/>
      <c r="F127" s="93"/>
      <c r="G127" s="93"/>
      <c r="H127" s="93"/>
    </row>
    <row r="128" spans="1:8" x14ac:dyDescent="0.2">
      <c r="A128" s="93"/>
      <c r="B128" s="93"/>
      <c r="C128" s="93"/>
      <c r="D128" s="93"/>
      <c r="E128" s="93"/>
      <c r="F128" s="93"/>
      <c r="G128" s="93"/>
      <c r="H128" s="93"/>
    </row>
    <row r="129" spans="1:8" ht="15" x14ac:dyDescent="0.2">
      <c r="A129" s="77" t="s">
        <v>147</v>
      </c>
      <c r="B129" s="46"/>
      <c r="C129" s="46"/>
      <c r="D129" s="46"/>
      <c r="E129" s="46"/>
      <c r="F129" s="46"/>
      <c r="G129" s="46"/>
      <c r="H129" s="47"/>
    </row>
    <row r="130" spans="1:8" x14ac:dyDescent="0.2">
      <c r="A130" s="48"/>
      <c r="B130" s="92"/>
      <c r="C130" s="92"/>
      <c r="D130" s="92"/>
      <c r="E130" s="92"/>
      <c r="F130" s="92"/>
      <c r="G130" s="92"/>
      <c r="H130" s="49"/>
    </row>
    <row r="131" spans="1:8" x14ac:dyDescent="0.2">
      <c r="A131" s="78" t="str">
        <f>'Round Robin'!B216</f>
        <v>Totals</v>
      </c>
      <c r="B131" s="79" t="str">
        <f>'Round Robin'!C216</f>
        <v>Team Wins</v>
      </c>
      <c r="C131" s="79" t="str">
        <f>'Round Robin'!D216</f>
        <v>Wins</v>
      </c>
      <c r="D131" s="79" t="str">
        <f>'Round Robin'!E216</f>
        <v>Points</v>
      </c>
      <c r="E131" s="34" t="s">
        <v>494</v>
      </c>
      <c r="F131" s="34" t="s">
        <v>495</v>
      </c>
      <c r="G131" s="34" t="s">
        <v>496</v>
      </c>
      <c r="H131" s="50" t="s">
        <v>178</v>
      </c>
    </row>
    <row r="132" spans="1:8" x14ac:dyDescent="0.2">
      <c r="A132" s="48" t="str">
        <f>'Round Robin'!B217</f>
        <v>Team FF1</v>
      </c>
      <c r="B132" s="92">
        <f>'Round Robin'!C217</f>
        <v>1</v>
      </c>
      <c r="C132" s="92">
        <f>'Round Robin'!D217</f>
        <v>1</v>
      </c>
      <c r="D132" s="92">
        <f>'Round Robin'!E217</f>
        <v>1</v>
      </c>
      <c r="E132" s="92">
        <f>(B132*1000)+(C132*100)+D132</f>
        <v>1101</v>
      </c>
      <c r="F132" s="92">
        <f>SMALL(E132:E135,4)</f>
        <v>1304</v>
      </c>
      <c r="G132" s="92">
        <f>MATCH(F132,E132:E135,0)</f>
        <v>4</v>
      </c>
      <c r="H132" s="49" t="str">
        <f>IF(OR((G132=G133),(G132=G134),(G132=G135))," ", INDEX(A132:A135,G132,1))</f>
        <v>Team FF4</v>
      </c>
    </row>
    <row r="133" spans="1:8" x14ac:dyDescent="0.2">
      <c r="A133" s="48" t="str">
        <f>'Round Robin'!B218</f>
        <v>Team FF2</v>
      </c>
      <c r="B133" s="92">
        <f>'Round Robin'!C218</f>
        <v>0</v>
      </c>
      <c r="C133" s="92">
        <f>'Round Robin'!D218</f>
        <v>1</v>
      </c>
      <c r="D133" s="92">
        <f>'Round Robin'!E218</f>
        <v>1</v>
      </c>
      <c r="E133" s="92">
        <f t="shared" ref="E133:E135" si="17">(B133*1000)+(C133*100)+D133</f>
        <v>101</v>
      </c>
      <c r="F133" s="92">
        <f>SMALL(E132:E135,3)</f>
        <v>1203</v>
      </c>
      <c r="G133" s="92">
        <f>MATCH(F133,E132:E135,0)</f>
        <v>3</v>
      </c>
      <c r="H133" s="49" t="str">
        <f>IF(OR((G133=G132),(G133=G134),(G133=G135))," ", INDEX(A132:A135,G133,1))</f>
        <v>Team FF3</v>
      </c>
    </row>
    <row r="134" spans="1:8" x14ac:dyDescent="0.2">
      <c r="A134" s="48" t="str">
        <f>'Round Robin'!B219</f>
        <v>Team FF3</v>
      </c>
      <c r="B134" s="92">
        <f>'Round Robin'!C219</f>
        <v>1</v>
      </c>
      <c r="C134" s="92">
        <f>'Round Robin'!D219</f>
        <v>2</v>
      </c>
      <c r="D134" s="92">
        <f>'Round Robin'!E219</f>
        <v>3</v>
      </c>
      <c r="E134" s="92">
        <f t="shared" si="17"/>
        <v>1203</v>
      </c>
      <c r="F134" s="92">
        <f>SMALL(E132:E135,2)</f>
        <v>1101</v>
      </c>
      <c r="G134" s="92">
        <f>MATCH(F134,E132:E135,0)</f>
        <v>1</v>
      </c>
      <c r="H134" s="49" t="str">
        <f>IF(OR((G134=G132),(G134=G133),(G134=G135))," ", INDEX(A132:A135,G134,1))</f>
        <v>Team FF1</v>
      </c>
    </row>
    <row r="135" spans="1:8" x14ac:dyDescent="0.2">
      <c r="A135" s="74" t="str">
        <f>'Round Robin'!B220</f>
        <v>Team FF4</v>
      </c>
      <c r="B135" s="52">
        <f>'Round Robin'!C220</f>
        <v>1</v>
      </c>
      <c r="C135" s="52">
        <f>'Round Robin'!D220</f>
        <v>3</v>
      </c>
      <c r="D135" s="52">
        <f>'Round Robin'!E220</f>
        <v>4</v>
      </c>
      <c r="E135" s="52">
        <f t="shared" si="17"/>
        <v>1304</v>
      </c>
      <c r="F135" s="52">
        <f>SMALL(E132:E135,1)</f>
        <v>101</v>
      </c>
      <c r="G135" s="52">
        <f>MATCH(F135,E132:E135,0)</f>
        <v>2</v>
      </c>
      <c r="H135" s="54" t="str">
        <f>IF(OR((G135=G132),(G135=G133),(G135=G134))," ", INDEX(A132:A135,G135,1))</f>
        <v>Team FF2</v>
      </c>
    </row>
    <row r="136" spans="1:8" x14ac:dyDescent="0.2">
      <c r="A136" s="93"/>
      <c r="B136" s="93"/>
      <c r="C136" s="93"/>
      <c r="D136" s="93"/>
      <c r="E136" s="93"/>
      <c r="F136" s="93"/>
      <c r="G136" s="93"/>
      <c r="H136" s="93"/>
    </row>
    <row r="137" spans="1:8" x14ac:dyDescent="0.2">
      <c r="A137" s="93"/>
      <c r="B137" s="93"/>
      <c r="C137" s="93"/>
      <c r="D137" s="93"/>
      <c r="E137" s="93"/>
      <c r="F137" s="93"/>
      <c r="G137" s="93"/>
      <c r="H137" s="93"/>
    </row>
    <row r="138" spans="1:8" ht="15" x14ac:dyDescent="0.2">
      <c r="A138" s="77" t="s">
        <v>152</v>
      </c>
      <c r="B138" s="46"/>
      <c r="C138" s="46"/>
      <c r="D138" s="46"/>
      <c r="E138" s="46"/>
      <c r="F138" s="46"/>
      <c r="G138" s="46"/>
      <c r="H138" s="47"/>
    </row>
    <row r="139" spans="1:8" x14ac:dyDescent="0.2">
      <c r="A139" s="48"/>
      <c r="B139" s="92"/>
      <c r="C139" s="92"/>
      <c r="D139" s="92"/>
      <c r="E139" s="92"/>
      <c r="F139" s="92"/>
      <c r="G139" s="92"/>
      <c r="H139" s="49"/>
    </row>
    <row r="140" spans="1:8" x14ac:dyDescent="0.2">
      <c r="A140" s="78" t="str">
        <f>'Round Robin'!B231</f>
        <v>Totals</v>
      </c>
      <c r="B140" s="79" t="str">
        <f>'Round Robin'!C231</f>
        <v>Team Wins</v>
      </c>
      <c r="C140" s="79" t="str">
        <f>'Round Robin'!D231</f>
        <v>Wins</v>
      </c>
      <c r="D140" s="79" t="str">
        <f>'Round Robin'!E231</f>
        <v>Points</v>
      </c>
      <c r="E140" s="34" t="s">
        <v>494</v>
      </c>
      <c r="F140" s="34" t="s">
        <v>495</v>
      </c>
      <c r="G140" s="34" t="s">
        <v>496</v>
      </c>
      <c r="H140" s="50" t="s">
        <v>178</v>
      </c>
    </row>
    <row r="141" spans="1:8" x14ac:dyDescent="0.2">
      <c r="A141" s="48" t="str">
        <f>'Round Robin'!B232</f>
        <v>Team GG1</v>
      </c>
      <c r="B141" s="92">
        <f>'Round Robin'!C232</f>
        <v>0</v>
      </c>
      <c r="C141" s="92">
        <f>'Round Robin'!D232</f>
        <v>0</v>
      </c>
      <c r="D141" s="92">
        <f>'Round Robin'!E232</f>
        <v>0</v>
      </c>
      <c r="E141" s="92">
        <f>(B141*1000)+(C141*100)+D141</f>
        <v>0</v>
      </c>
      <c r="F141" s="92">
        <f>SMALL(E141:E144,4)</f>
        <v>0</v>
      </c>
      <c r="G141" s="92">
        <f>MATCH(F141,E141:E144,0)</f>
        <v>1</v>
      </c>
      <c r="H141" s="49" t="str">
        <f>IF(OR((G141=G142),(G141=G143),(G141=G144))," ", INDEX(A141:A144,G141,1))</f>
        <v xml:space="preserve"> </v>
      </c>
    </row>
    <row r="142" spans="1:8" x14ac:dyDescent="0.2">
      <c r="A142" s="48" t="str">
        <f>'Round Robin'!B233</f>
        <v>Team GG2</v>
      </c>
      <c r="B142" s="92">
        <f>'Round Robin'!C233</f>
        <v>0</v>
      </c>
      <c r="C142" s="92">
        <f>'Round Robin'!D233</f>
        <v>0</v>
      </c>
      <c r="D142" s="92">
        <f>'Round Robin'!E233</f>
        <v>0</v>
      </c>
      <c r="E142" s="92">
        <f t="shared" ref="E142:E144" si="18">(B142*1000)+(C142*100)+D142</f>
        <v>0</v>
      </c>
      <c r="F142" s="92">
        <f>SMALL(E141:E144,3)</f>
        <v>0</v>
      </c>
      <c r="G142" s="92">
        <f>MATCH(F142,E141:E144,0)</f>
        <v>1</v>
      </c>
      <c r="H142" s="49" t="str">
        <f>IF(OR((G142=G141),(G142=G143),(G142=G144))," ", INDEX(A141:A144,G142,1))</f>
        <v xml:space="preserve"> </v>
      </c>
    </row>
    <row r="143" spans="1:8" x14ac:dyDescent="0.2">
      <c r="A143" s="48" t="str">
        <f>'Round Robin'!B234</f>
        <v>Team GG3</v>
      </c>
      <c r="B143" s="92">
        <f>'Round Robin'!C234</f>
        <v>0</v>
      </c>
      <c r="C143" s="92">
        <f>'Round Robin'!D234</f>
        <v>0</v>
      </c>
      <c r="D143" s="92">
        <f>'Round Robin'!E234</f>
        <v>0</v>
      </c>
      <c r="E143" s="92">
        <f t="shared" si="18"/>
        <v>0</v>
      </c>
      <c r="F143" s="92">
        <f>SMALL(E141:E144,2)</f>
        <v>0</v>
      </c>
      <c r="G143" s="92">
        <f>MATCH(F143,E141:E144,0)</f>
        <v>1</v>
      </c>
      <c r="H143" s="49" t="str">
        <f>IF(OR((G143=G141),(G143=G142),(G143=G144))," ", INDEX(A141:A144,G143,1))</f>
        <v xml:space="preserve"> </v>
      </c>
    </row>
    <row r="144" spans="1:8" x14ac:dyDescent="0.2">
      <c r="A144" s="74" t="str">
        <f>'Round Robin'!B235</f>
        <v>Team GG4</v>
      </c>
      <c r="B144" s="52">
        <f>'Round Robin'!C235</f>
        <v>0</v>
      </c>
      <c r="C144" s="52">
        <f>'Round Robin'!D235</f>
        <v>0</v>
      </c>
      <c r="D144" s="52">
        <f>'Round Robin'!E235</f>
        <v>0</v>
      </c>
      <c r="E144" s="52">
        <f t="shared" si="18"/>
        <v>0</v>
      </c>
      <c r="F144" s="52">
        <f>SMALL(E141:E144,1)</f>
        <v>0</v>
      </c>
      <c r="G144" s="52">
        <f>MATCH(F144,E141:E144,0)</f>
        <v>1</v>
      </c>
      <c r="H144" s="54" t="str">
        <f>IF(OR((G144=G141),(G144=G142),(G144=G143))," ", INDEX(A141:A144,G144,1))</f>
        <v xml:space="preserve"> </v>
      </c>
    </row>
    <row r="145" spans="1:8" x14ac:dyDescent="0.2">
      <c r="A145" s="93"/>
      <c r="B145" s="93"/>
      <c r="C145" s="93"/>
      <c r="D145" s="93"/>
      <c r="E145" s="93"/>
      <c r="F145" s="93"/>
      <c r="G145" s="93"/>
      <c r="H145" s="93"/>
    </row>
    <row r="146" spans="1:8" x14ac:dyDescent="0.2">
      <c r="A146" s="93"/>
      <c r="B146" s="93"/>
      <c r="C146" s="93"/>
      <c r="D146" s="93"/>
      <c r="E146" s="93"/>
      <c r="F146" s="93"/>
      <c r="G146" s="93"/>
      <c r="H146" s="93"/>
    </row>
    <row r="147" spans="1:8" ht="15" x14ac:dyDescent="0.2">
      <c r="A147" s="77" t="s">
        <v>157</v>
      </c>
      <c r="B147" s="46"/>
      <c r="C147" s="46"/>
      <c r="D147" s="46"/>
      <c r="E147" s="46"/>
      <c r="F147" s="46"/>
      <c r="G147" s="46"/>
      <c r="H147" s="47"/>
    </row>
    <row r="148" spans="1:8" x14ac:dyDescent="0.2">
      <c r="A148" s="48"/>
      <c r="B148" s="92"/>
      <c r="C148" s="92"/>
      <c r="D148" s="92"/>
      <c r="E148" s="92"/>
      <c r="F148" s="92"/>
      <c r="G148" s="92"/>
      <c r="H148" s="49"/>
    </row>
    <row r="149" spans="1:8" x14ac:dyDescent="0.2">
      <c r="A149" s="78" t="str">
        <f>'Round Robin'!B246</f>
        <v>Totals</v>
      </c>
      <c r="B149" s="79" t="str">
        <f>'Round Robin'!C246</f>
        <v>Team Wins</v>
      </c>
      <c r="C149" s="79" t="str">
        <f>'Round Robin'!D246</f>
        <v>Wins</v>
      </c>
      <c r="D149" s="79" t="str">
        <f>'Round Robin'!E246</f>
        <v>Points</v>
      </c>
      <c r="E149" s="34" t="s">
        <v>494</v>
      </c>
      <c r="F149" s="34" t="s">
        <v>495</v>
      </c>
      <c r="G149" s="34" t="s">
        <v>496</v>
      </c>
      <c r="H149" s="50" t="s">
        <v>178</v>
      </c>
    </row>
    <row r="150" spans="1:8" x14ac:dyDescent="0.2">
      <c r="A150" s="48" t="str">
        <f>'Round Robin'!B247</f>
        <v>Team HH1</v>
      </c>
      <c r="B150" s="92">
        <f>'Round Robin'!C247</f>
        <v>0</v>
      </c>
      <c r="C150" s="92">
        <f>'Round Robin'!D247</f>
        <v>0</v>
      </c>
      <c r="D150" s="92">
        <f>'Round Robin'!E247</f>
        <v>0</v>
      </c>
      <c r="E150" s="92">
        <f>(B150*1000)+(C150*100)+D150</f>
        <v>0</v>
      </c>
      <c r="F150" s="92">
        <f>SMALL(E150:E153,4)</f>
        <v>0</v>
      </c>
      <c r="G150" s="92">
        <f>MATCH(F150,E150:E153,0)</f>
        <v>1</v>
      </c>
      <c r="H150" s="49" t="str">
        <f>IF(OR((G150=G151),(G150=G152),(G150=G153))," ", INDEX(A150:A153,G150,1))</f>
        <v xml:space="preserve"> </v>
      </c>
    </row>
    <row r="151" spans="1:8" x14ac:dyDescent="0.2">
      <c r="A151" s="48" t="str">
        <f>'Round Robin'!B248</f>
        <v>Team HH2</v>
      </c>
      <c r="B151" s="92">
        <f>'Round Robin'!C248</f>
        <v>0</v>
      </c>
      <c r="C151" s="92">
        <f>'Round Robin'!D248</f>
        <v>0</v>
      </c>
      <c r="D151" s="92">
        <f>'Round Robin'!E248</f>
        <v>0</v>
      </c>
      <c r="E151" s="92">
        <f t="shared" ref="E151:E153" si="19">(B151*1000)+(C151*100)+D151</f>
        <v>0</v>
      </c>
      <c r="F151" s="92">
        <f>SMALL(E150:E153,3)</f>
        <v>0</v>
      </c>
      <c r="G151" s="92">
        <f>MATCH(F151,E150:E153,0)</f>
        <v>1</v>
      </c>
      <c r="H151" s="49" t="str">
        <f>IF(OR((G151=G150),(G151=G152),(G151=G153))," ", INDEX(A150:A153,G151,1))</f>
        <v xml:space="preserve"> </v>
      </c>
    </row>
    <row r="152" spans="1:8" x14ac:dyDescent="0.2">
      <c r="A152" s="48" t="str">
        <f>'Round Robin'!B249</f>
        <v>Team HH3</v>
      </c>
      <c r="B152" s="92">
        <f>'Round Robin'!C249</f>
        <v>0</v>
      </c>
      <c r="C152" s="92">
        <f>'Round Robin'!D249</f>
        <v>0</v>
      </c>
      <c r="D152" s="92">
        <f>'Round Robin'!E249</f>
        <v>0</v>
      </c>
      <c r="E152" s="92">
        <f t="shared" si="19"/>
        <v>0</v>
      </c>
      <c r="F152" s="92">
        <f>SMALL(E150:E153,2)</f>
        <v>0</v>
      </c>
      <c r="G152" s="92">
        <f>MATCH(F152,E150:E153,0)</f>
        <v>1</v>
      </c>
      <c r="H152" s="49" t="str">
        <f>IF(OR((G152=G150),(G152=G151),(G152=G153))," ", INDEX(A150:A153,G152,1))</f>
        <v xml:space="preserve"> </v>
      </c>
    </row>
    <row r="153" spans="1:8" x14ac:dyDescent="0.2">
      <c r="A153" s="74" t="str">
        <f>'Round Robin'!B250</f>
        <v>Team HH4</v>
      </c>
      <c r="B153" s="52">
        <f>'Round Robin'!C250</f>
        <v>0</v>
      </c>
      <c r="C153" s="52">
        <f>'Round Robin'!D250</f>
        <v>0</v>
      </c>
      <c r="D153" s="52">
        <f>'Round Robin'!E250</f>
        <v>0</v>
      </c>
      <c r="E153" s="52">
        <f t="shared" si="19"/>
        <v>0</v>
      </c>
      <c r="F153" s="52">
        <f>SMALL(E150:E153,1)</f>
        <v>0</v>
      </c>
      <c r="G153" s="52">
        <f>MATCH(F153,E150:E153,0)</f>
        <v>1</v>
      </c>
      <c r="H153" s="54" t="str">
        <f>IF(OR((G153=G150),(G153=G151),(G153=G152))," ", INDEX(A150:A153,G153,1))</f>
        <v xml:space="preserve"> </v>
      </c>
    </row>
    <row r="156" spans="1:8" ht="15" x14ac:dyDescent="0.2">
      <c r="A156" s="77" t="s">
        <v>162</v>
      </c>
      <c r="B156" s="46"/>
      <c r="C156" s="46"/>
      <c r="D156" s="46"/>
      <c r="E156" s="46"/>
      <c r="F156" s="46"/>
      <c r="G156" s="46"/>
      <c r="H156" s="47"/>
    </row>
    <row r="157" spans="1:8" x14ac:dyDescent="0.2">
      <c r="A157" s="48"/>
      <c r="B157" s="92"/>
      <c r="C157" s="92"/>
      <c r="D157" s="92"/>
      <c r="E157" s="92"/>
      <c r="F157" s="92"/>
      <c r="G157" s="92"/>
      <c r="H157" s="49"/>
    </row>
    <row r="158" spans="1:8" x14ac:dyDescent="0.2">
      <c r="A158" s="78" t="str">
        <f>'Round Robin'!B261</f>
        <v>Totals</v>
      </c>
      <c r="B158" s="79" t="str">
        <f>'Round Robin'!C261</f>
        <v>Team Wins</v>
      </c>
      <c r="C158" s="79" t="str">
        <f>'Round Robin'!D261</f>
        <v>Wins</v>
      </c>
      <c r="D158" s="79" t="str">
        <f>'Round Robin'!E261</f>
        <v>Points</v>
      </c>
      <c r="E158" s="34" t="s">
        <v>494</v>
      </c>
      <c r="F158" s="34" t="s">
        <v>495</v>
      </c>
      <c r="G158" s="34" t="s">
        <v>496</v>
      </c>
      <c r="H158" s="50" t="s">
        <v>178</v>
      </c>
    </row>
    <row r="159" spans="1:8" x14ac:dyDescent="0.2">
      <c r="A159" s="48" t="str">
        <f>'Round Robin'!B262</f>
        <v>Team II1</v>
      </c>
      <c r="B159" s="92">
        <f>'Round Robin'!C262</f>
        <v>0</v>
      </c>
      <c r="C159" s="92">
        <f>'Round Robin'!D262</f>
        <v>0</v>
      </c>
      <c r="D159" s="92">
        <f>'Round Robin'!E262</f>
        <v>0</v>
      </c>
      <c r="E159" s="92">
        <f>(B159*1000)+(C159*100)+D159</f>
        <v>0</v>
      </c>
      <c r="F159" s="92">
        <f>SMALL(E159:E162,4)</f>
        <v>0</v>
      </c>
      <c r="G159" s="92">
        <f>MATCH(F159,E159:E162,0)</f>
        <v>1</v>
      </c>
      <c r="H159" s="49" t="str">
        <f>IF(OR((G159=G160),(G159=G161),(G159=G162))," ", INDEX(A159:A162,G159,1))</f>
        <v xml:space="preserve"> </v>
      </c>
    </row>
    <row r="160" spans="1:8" x14ac:dyDescent="0.2">
      <c r="A160" s="48" t="str">
        <f>'Round Robin'!B263</f>
        <v>Team II2</v>
      </c>
      <c r="B160" s="92">
        <f>'Round Robin'!C263</f>
        <v>0</v>
      </c>
      <c r="C160" s="92">
        <f>'Round Robin'!D263</f>
        <v>0</v>
      </c>
      <c r="D160" s="92">
        <f>'Round Robin'!E263</f>
        <v>0</v>
      </c>
      <c r="E160" s="92">
        <f t="shared" ref="E160:E162" si="20">(B160*1000)+(C160*100)+D160</f>
        <v>0</v>
      </c>
      <c r="F160" s="92">
        <f>SMALL(E159:E162,3)</f>
        <v>0</v>
      </c>
      <c r="G160" s="92">
        <f>MATCH(F160,E159:E162,0)</f>
        <v>1</v>
      </c>
      <c r="H160" s="49" t="str">
        <f>IF(OR((G160=G159),(G160=G161),(G160=G162))," ", INDEX(A159:A162,G160,1))</f>
        <v xml:space="preserve"> </v>
      </c>
    </row>
    <row r="161" spans="1:8" x14ac:dyDescent="0.2">
      <c r="A161" s="48" t="str">
        <f>'Round Robin'!B264</f>
        <v>Team II3</v>
      </c>
      <c r="B161" s="92">
        <f>'Round Robin'!C264</f>
        <v>0</v>
      </c>
      <c r="C161" s="92">
        <f>'Round Robin'!D264</f>
        <v>0</v>
      </c>
      <c r="D161" s="92">
        <f>'Round Robin'!E264</f>
        <v>0</v>
      </c>
      <c r="E161" s="92">
        <f t="shared" si="20"/>
        <v>0</v>
      </c>
      <c r="F161" s="92">
        <f>SMALL(E159:E162,2)</f>
        <v>0</v>
      </c>
      <c r="G161" s="92">
        <f>MATCH(F161,E159:E162,0)</f>
        <v>1</v>
      </c>
      <c r="H161" s="49" t="str">
        <f>IF(OR((G161=G159),(G161=G160),(G161=G162))," ", INDEX(A159:A162,G161,1))</f>
        <v xml:space="preserve"> </v>
      </c>
    </row>
    <row r="162" spans="1:8" x14ac:dyDescent="0.2">
      <c r="A162" s="74" t="str">
        <f>'Round Robin'!B265</f>
        <v>Team II4</v>
      </c>
      <c r="B162" s="52">
        <f>'Round Robin'!C265</f>
        <v>0</v>
      </c>
      <c r="C162" s="52">
        <f>'Round Robin'!D265</f>
        <v>0</v>
      </c>
      <c r="D162" s="52">
        <f>'Round Robin'!E265</f>
        <v>0</v>
      </c>
      <c r="E162" s="52">
        <f t="shared" si="20"/>
        <v>0</v>
      </c>
      <c r="F162" s="52">
        <f>SMALL(E159:E162,1)</f>
        <v>0</v>
      </c>
      <c r="G162" s="52">
        <f>MATCH(F162,E159:E162,0)</f>
        <v>1</v>
      </c>
      <c r="H162" s="54" t="str">
        <f>IF(OR((G162=G159),(G162=G160),(G162=G161))," ", INDEX(A159:A162,G162,1))</f>
        <v xml:space="preserve"> </v>
      </c>
    </row>
    <row r="163" spans="1:8" x14ac:dyDescent="0.2">
      <c r="A163" s="93"/>
      <c r="B163" s="93"/>
      <c r="C163" s="93"/>
      <c r="D163" s="93"/>
      <c r="E163" s="93"/>
      <c r="F163" s="93"/>
      <c r="G163" s="93"/>
      <c r="H163" s="93"/>
    </row>
    <row r="164" spans="1:8" x14ac:dyDescent="0.2">
      <c r="A164" s="93"/>
      <c r="B164" s="93"/>
      <c r="C164" s="93"/>
      <c r="D164" s="93"/>
      <c r="E164" s="93"/>
      <c r="F164" s="93"/>
      <c r="G164" s="93"/>
      <c r="H164" s="93"/>
    </row>
    <row r="165" spans="1:8" ht="15" x14ac:dyDescent="0.2">
      <c r="A165" s="77" t="s">
        <v>167</v>
      </c>
      <c r="B165" s="46"/>
      <c r="C165" s="46"/>
      <c r="D165" s="46"/>
      <c r="E165" s="46"/>
      <c r="F165" s="46"/>
      <c r="G165" s="46"/>
      <c r="H165" s="47"/>
    </row>
    <row r="166" spans="1:8" x14ac:dyDescent="0.2">
      <c r="A166" s="48"/>
      <c r="B166" s="92"/>
      <c r="C166" s="92"/>
      <c r="D166" s="92"/>
      <c r="E166" s="92"/>
      <c r="F166" s="92"/>
      <c r="G166" s="92"/>
      <c r="H166" s="49"/>
    </row>
    <row r="167" spans="1:8" x14ac:dyDescent="0.2">
      <c r="A167" s="78" t="str">
        <f>'Round Robin'!B276</f>
        <v>Totals</v>
      </c>
      <c r="B167" s="79" t="str">
        <f>'Round Robin'!C276</f>
        <v>Team Wins</v>
      </c>
      <c r="C167" s="79" t="str">
        <f>'Round Robin'!D276</f>
        <v>Wins</v>
      </c>
      <c r="D167" s="79" t="str">
        <f>'Round Robin'!E276</f>
        <v>Points</v>
      </c>
      <c r="E167" s="34" t="s">
        <v>494</v>
      </c>
      <c r="F167" s="34" t="s">
        <v>495</v>
      </c>
      <c r="G167" s="34" t="s">
        <v>496</v>
      </c>
      <c r="H167" s="50" t="s">
        <v>178</v>
      </c>
    </row>
    <row r="168" spans="1:8" x14ac:dyDescent="0.2">
      <c r="A168" s="48" t="str">
        <f>'Round Robin'!B277</f>
        <v>Team JJ1</v>
      </c>
      <c r="B168" s="92">
        <f>'Round Robin'!C277</f>
        <v>0</v>
      </c>
      <c r="C168" s="92">
        <f>'Round Robin'!D277</f>
        <v>0</v>
      </c>
      <c r="D168" s="92">
        <f>'Round Robin'!E277</f>
        <v>0</v>
      </c>
      <c r="E168" s="92">
        <f>(B168*1000)+(C168*100)+D168</f>
        <v>0</v>
      </c>
      <c r="F168" s="92">
        <f>SMALL(E168:E171,4)</f>
        <v>0</v>
      </c>
      <c r="G168" s="92">
        <f>MATCH(F168,E168:E171,0)</f>
        <v>1</v>
      </c>
      <c r="H168" s="49" t="str">
        <f>IF(OR((G168=G169),(G168=G170),(G168=G171))," ", INDEX(A168:A171,G168,1))</f>
        <v xml:space="preserve"> </v>
      </c>
    </row>
    <row r="169" spans="1:8" x14ac:dyDescent="0.2">
      <c r="A169" s="48" t="str">
        <f>'Round Robin'!B278</f>
        <v>Team JJ2</v>
      </c>
      <c r="B169" s="92">
        <f>'Round Robin'!C278</f>
        <v>0</v>
      </c>
      <c r="C169" s="92">
        <f>'Round Robin'!D278</f>
        <v>0</v>
      </c>
      <c r="D169" s="92">
        <f>'Round Robin'!E278</f>
        <v>0</v>
      </c>
      <c r="E169" s="92">
        <f t="shared" ref="E169:E171" si="21">(B169*1000)+(C169*100)+D169</f>
        <v>0</v>
      </c>
      <c r="F169" s="92">
        <f>SMALL(E168:E171,3)</f>
        <v>0</v>
      </c>
      <c r="G169" s="92">
        <f>MATCH(F169,E168:E171,0)</f>
        <v>1</v>
      </c>
      <c r="H169" s="49" t="str">
        <f>IF(OR((G169=G168),(G169=G170),(G169=G171))," ", INDEX(A168:A171,G169,1))</f>
        <v xml:space="preserve"> </v>
      </c>
    </row>
    <row r="170" spans="1:8" x14ac:dyDescent="0.2">
      <c r="A170" s="48" t="str">
        <f>'Round Robin'!B279</f>
        <v>Team JJ3</v>
      </c>
      <c r="B170" s="92">
        <f>'Round Robin'!C279</f>
        <v>0</v>
      </c>
      <c r="C170" s="92">
        <f>'Round Robin'!D279</f>
        <v>0</v>
      </c>
      <c r="D170" s="92">
        <f>'Round Robin'!E279</f>
        <v>0</v>
      </c>
      <c r="E170" s="92">
        <f t="shared" si="21"/>
        <v>0</v>
      </c>
      <c r="F170" s="92">
        <f>SMALL(E168:E171,2)</f>
        <v>0</v>
      </c>
      <c r="G170" s="92">
        <f>MATCH(F170,E168:E171,0)</f>
        <v>1</v>
      </c>
      <c r="H170" s="49" t="str">
        <f>IF(OR((G170=G168),(G170=G169),(G170=G171))," ", INDEX(A168:A171,G170,1))</f>
        <v xml:space="preserve"> </v>
      </c>
    </row>
    <row r="171" spans="1:8" x14ac:dyDescent="0.2">
      <c r="A171" s="74" t="str">
        <f>'Round Robin'!B280</f>
        <v>Team JJ4</v>
      </c>
      <c r="B171" s="52">
        <f>'Round Robin'!C280</f>
        <v>0</v>
      </c>
      <c r="C171" s="52">
        <f>'Round Robin'!D280</f>
        <v>0</v>
      </c>
      <c r="D171" s="52">
        <f>'Round Robin'!E280</f>
        <v>0</v>
      </c>
      <c r="E171" s="52">
        <f t="shared" si="21"/>
        <v>0</v>
      </c>
      <c r="F171" s="52">
        <f>SMALL(E168:E171,1)</f>
        <v>0</v>
      </c>
      <c r="G171" s="52">
        <f>MATCH(F171,E168:E171,0)</f>
        <v>1</v>
      </c>
      <c r="H171" s="54" t="str">
        <f>IF(OR((G171=G168),(G171=G169),(G171=G170))," ", INDEX(A168:A171,G171,1))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Team Data</vt:lpstr>
      <vt:lpstr>Round Robin Groups</vt:lpstr>
      <vt:lpstr>Round Robin</vt:lpstr>
      <vt:lpstr>Team Matches</vt:lpstr>
      <vt:lpstr>Team Matches Results Tally</vt:lpstr>
      <vt:lpstr>Tournament</vt:lpstr>
      <vt:lpstr>Sample Template</vt:lpstr>
      <vt:lpstr>Instructions</vt:lpstr>
      <vt:lpstr>Round Robin Score Tally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DeJong</dc:creator>
  <cp:lastModifiedBy>Elizabeth Marsten</cp:lastModifiedBy>
  <dcterms:created xsi:type="dcterms:W3CDTF">2012-07-09T17:38:51Z</dcterms:created>
  <dcterms:modified xsi:type="dcterms:W3CDTF">2013-07-20T04:01:48Z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