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2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d\OneDrive\Kendo\Women's Taikai 2016\"/>
    </mc:Choice>
  </mc:AlternateContent>
  <bookViews>
    <workbookView xWindow="600" yWindow="360" windowWidth="14130" windowHeight="5370" activeTab="5"/>
  </bookViews>
  <sheets>
    <sheet name="Team Data" sheetId="1" r:id="rId1"/>
    <sheet name="Round Robin Groups" sheetId="10" r:id="rId2"/>
    <sheet name="Team Matches" sheetId="2" r:id="rId3"/>
    <sheet name="Team Matches Results Tally" sheetId="3" state="hidden" r:id="rId4"/>
    <sheet name="Round Robin" sheetId="8" r:id="rId5"/>
    <sheet name="Tournament" sheetId="7" r:id="rId6"/>
    <sheet name="Sample Template" sheetId="5" state="hidden" r:id="rId7"/>
    <sheet name="Instructions" sheetId="6" state="hidden" r:id="rId8"/>
    <sheet name="Round Robin Score Tally" sheetId="11" state="hidden" r:id="rId9"/>
  </sheets>
  <externalReferences>
    <externalReference r:id="rId10"/>
  </externalReferences>
  <definedNames>
    <definedName name="A1Club">#REF!</definedName>
    <definedName name="A1Name">#REF!</definedName>
    <definedName name="A2Club">#REF!</definedName>
    <definedName name="A2Name">#REF!</definedName>
    <definedName name="A3Club">#REF!</definedName>
    <definedName name="A3Name">#REF!</definedName>
    <definedName name="ABE">[1]Players!#REF!</definedName>
    <definedName name="ACACIO">[1]Players!#REF!</definedName>
    <definedName name="B1Club">#REF!</definedName>
    <definedName name="B1Name">#REF!</definedName>
    <definedName name="B2Club">#REF!</definedName>
    <definedName name="B2Name">#REF!</definedName>
    <definedName name="B3Club">#REF!</definedName>
    <definedName name="B3Name">#REF!</definedName>
    <definedName name="BLAKEWAY">[1]Players!#REF!</definedName>
    <definedName name="CHENG">[1]Players!#REF!</definedName>
    <definedName name="CHENG_UW">[1]Players!#REF!</definedName>
    <definedName name="COneClub">#REF!</definedName>
    <definedName name="COneName">#REF!</definedName>
    <definedName name="CThreeClub">#REF!</definedName>
    <definedName name="CThreeName">#REF!</definedName>
    <definedName name="CTwoClub">#REF!</definedName>
    <definedName name="CTwoName">#REF!</definedName>
    <definedName name="D1Club">#REF!</definedName>
    <definedName name="D1Name">#REF!</definedName>
    <definedName name="D2Club">#REF!</definedName>
    <definedName name="D2Name">#REF!</definedName>
    <definedName name="D3Club">#REF!</definedName>
    <definedName name="D3Name">#REF!</definedName>
    <definedName name="E1Club">#REF!</definedName>
    <definedName name="E1Name">#REF!</definedName>
    <definedName name="E2Club">#REF!</definedName>
    <definedName name="E2Name">#REF!</definedName>
    <definedName name="E3Club">#REF!</definedName>
    <definedName name="E3Name">#REF!</definedName>
    <definedName name="F1Club">#REF!</definedName>
    <definedName name="F1Name">#REF!</definedName>
    <definedName name="F2Club">#REF!</definedName>
    <definedName name="F2Name">#REF!</definedName>
    <definedName name="F3Club">#REF!</definedName>
    <definedName name="F3Name">#REF!</definedName>
    <definedName name="G1Club">#REF!</definedName>
    <definedName name="G1Name">#REF!</definedName>
    <definedName name="G2Club">#REF!</definedName>
    <definedName name="G2Name">#REF!</definedName>
    <definedName name="G3Club">#REF!</definedName>
    <definedName name="G3Name">#REF!</definedName>
    <definedName name="GILLESPIE">[1]Players!#REF!</definedName>
    <definedName name="GRIFFIN">[1]Players!#REF!</definedName>
    <definedName name="GUO">[1]Players!#REF!</definedName>
    <definedName name="H1Club">#REF!</definedName>
    <definedName name="H1Name">#REF!</definedName>
    <definedName name="H2Club">#REF!</definedName>
    <definedName name="H2Name">#REF!</definedName>
    <definedName name="H3Club">#REF!</definedName>
    <definedName name="H3Name">#REF!</definedName>
    <definedName name="HONABACH">[1]Players!#REF!</definedName>
    <definedName name="HONABACK">[1]Players!#REF!</definedName>
    <definedName name="I1Club">#REF!</definedName>
    <definedName name="I1Name">#REF!</definedName>
    <definedName name="I2Club">#REF!</definedName>
    <definedName name="I2Name">#REF!</definedName>
    <definedName name="I3Club">#REF!</definedName>
    <definedName name="I3Name">#REF!</definedName>
    <definedName name="J1Club">#REF!</definedName>
    <definedName name="J1Name">#REF!</definedName>
    <definedName name="J2Club">#REF!</definedName>
    <definedName name="J2Name">#REF!</definedName>
    <definedName name="J3Club">#REF!</definedName>
    <definedName name="J3Name">#REF!</definedName>
    <definedName name="JUNG">[1]Players!#REF!</definedName>
    <definedName name="KIM">[1]Players!#REF!</definedName>
    <definedName name="KIRKMAN">[1]Players!#REF!</definedName>
    <definedName name="KIRKMAN_BEL">[1]Players!#REF!</definedName>
    <definedName name="KREUTZ">[1]Players!#REF!</definedName>
    <definedName name="KREUTZ_BEL">[1]Players!#REF!</definedName>
    <definedName name="PARK">[1]Players!#REF!</definedName>
    <definedName name="PATANA">[1]Players!#REF!</definedName>
    <definedName name="ROMERO">[1]Players!#REF!</definedName>
    <definedName name="ROMERO_UW">[1]Players!#REF!</definedName>
    <definedName name="RUIZ">[1]Players!#REF!</definedName>
    <definedName name="SMITH">[1]Players!#REF!</definedName>
    <definedName name="TAGAMI">[1]Players!#REF!</definedName>
    <definedName name="WONG">[1]Players!#REF!</definedName>
    <definedName name="WONG_HLN">[1]Players!#REF!</definedName>
    <definedName name="WONG_SCORE">'[1]Round Robin Score Tally'!#REF!</definedName>
    <definedName name="X1Club">#REF!</definedName>
    <definedName name="X1Name">#REF!</definedName>
    <definedName name="X2Club">#REF!</definedName>
    <definedName name="X2Name">#REF!</definedName>
    <definedName name="X3Club">#REF!</definedName>
    <definedName name="X3Name">#REF!</definedName>
    <definedName name="X4Club">#REF!</definedName>
    <definedName name="X4Name">#REF!</definedName>
    <definedName name="Y1Club">#REF!</definedName>
    <definedName name="Y1Name">#REF!</definedName>
    <definedName name="Y2Club">#REF!</definedName>
    <definedName name="Y2Name">#REF!</definedName>
    <definedName name="Y3Club">#REF!</definedName>
    <definedName name="Y3Name">#REF!</definedName>
    <definedName name="Y4Club">#REF!</definedName>
    <definedName name="Y4Name">#REF!</definedName>
  </definedNames>
  <calcPr calcId="171026"/>
</workbook>
</file>

<file path=xl/calcChain.xml><?xml version="1.0" encoding="utf-8"?>
<calcChain xmlns="http://schemas.openxmlformats.org/spreadsheetml/2006/main">
  <c r="C5" i="8" l="1"/>
  <c r="C8" i="8"/>
  <c r="C11" i="8"/>
  <c r="B8" i="11"/>
  <c r="D5" i="8"/>
  <c r="D8" i="8"/>
  <c r="D11" i="8"/>
  <c r="C8" i="11"/>
  <c r="E5" i="8"/>
  <c r="E8" i="8"/>
  <c r="E11" i="8"/>
  <c r="D8" i="11"/>
  <c r="E8" i="11"/>
  <c r="I5" i="8"/>
  <c r="I6" i="8"/>
  <c r="C12" i="8"/>
  <c r="B9" i="11"/>
  <c r="H5" i="8"/>
  <c r="H6" i="8"/>
  <c r="D12" i="8"/>
  <c r="C9" i="11"/>
  <c r="G5" i="8"/>
  <c r="G6" i="8"/>
  <c r="E12" i="8"/>
  <c r="D9" i="11"/>
  <c r="E9" i="11"/>
  <c r="C6" i="8"/>
  <c r="C7" i="8"/>
  <c r="C13" i="8"/>
  <c r="B10" i="11"/>
  <c r="D6" i="8"/>
  <c r="D7" i="8"/>
  <c r="D13" i="8"/>
  <c r="C10" i="11"/>
  <c r="E6" i="8"/>
  <c r="E7" i="8"/>
  <c r="E13" i="8"/>
  <c r="D10" i="11"/>
  <c r="E10" i="11"/>
  <c r="I7" i="8"/>
  <c r="I8" i="8"/>
  <c r="C14" i="8"/>
  <c r="B11" i="11"/>
  <c r="H7" i="8"/>
  <c r="H8" i="8"/>
  <c r="D14" i="8"/>
  <c r="C11" i="11"/>
  <c r="G7" i="8"/>
  <c r="G8" i="8"/>
  <c r="E14" i="8"/>
  <c r="D11" i="11"/>
  <c r="E11" i="11"/>
  <c r="F9" i="11"/>
  <c r="G9" i="11"/>
  <c r="F8" i="11"/>
  <c r="G8" i="11"/>
  <c r="F10" i="11"/>
  <c r="G10" i="11"/>
  <c r="F11" i="11"/>
  <c r="G11" i="11"/>
  <c r="H9" i="11"/>
  <c r="J12" i="8"/>
  <c r="B21" i="7"/>
  <c r="G323" i="2"/>
  <c r="J263" i="3"/>
  <c r="D20" i="7"/>
  <c r="G357" i="2"/>
  <c r="J289" i="3"/>
  <c r="J23" i="7"/>
  <c r="F289" i="3"/>
  <c r="B289" i="3"/>
  <c r="F18" i="7"/>
  <c r="B302" i="3"/>
  <c r="C20" i="8"/>
  <c r="C23" i="8"/>
  <c r="C26" i="8"/>
  <c r="B17" i="11"/>
  <c r="D20" i="8"/>
  <c r="D23" i="8"/>
  <c r="D26" i="8"/>
  <c r="C17" i="11"/>
  <c r="E20" i="8"/>
  <c r="E23" i="8"/>
  <c r="E26" i="8"/>
  <c r="D17" i="11"/>
  <c r="E17" i="11"/>
  <c r="I20" i="8"/>
  <c r="I21" i="8"/>
  <c r="C27" i="8"/>
  <c r="B18" i="11"/>
  <c r="H20" i="8"/>
  <c r="H21" i="8"/>
  <c r="D27" i="8"/>
  <c r="C18" i="11"/>
  <c r="G20" i="8"/>
  <c r="G21" i="8"/>
  <c r="E27" i="8"/>
  <c r="D18" i="11"/>
  <c r="E18" i="11"/>
  <c r="C21" i="8"/>
  <c r="C22" i="8"/>
  <c r="C28" i="8"/>
  <c r="B19" i="11"/>
  <c r="D21" i="8"/>
  <c r="D22" i="8"/>
  <c r="D28" i="8"/>
  <c r="C19" i="11"/>
  <c r="E21" i="8"/>
  <c r="E22" i="8"/>
  <c r="E28" i="8"/>
  <c r="D19" i="11"/>
  <c r="E19" i="11"/>
  <c r="I22" i="8"/>
  <c r="I23" i="8"/>
  <c r="C29" i="8"/>
  <c r="B20" i="11"/>
  <c r="H22" i="8"/>
  <c r="H23" i="8"/>
  <c r="D29" i="8"/>
  <c r="C20" i="11"/>
  <c r="G22" i="8"/>
  <c r="G23" i="8"/>
  <c r="E29" i="8"/>
  <c r="D20" i="11"/>
  <c r="E20" i="11"/>
  <c r="F17" i="11"/>
  <c r="G17" i="11"/>
  <c r="F18" i="11"/>
  <c r="G18" i="11"/>
  <c r="F19" i="11"/>
  <c r="G19" i="11"/>
  <c r="F20" i="11"/>
  <c r="G20" i="11"/>
  <c r="H17" i="11"/>
  <c r="J26" i="8"/>
  <c r="B8" i="7"/>
  <c r="B289" i="2"/>
  <c r="J237" i="3"/>
  <c r="D9" i="7"/>
  <c r="G340" i="2"/>
  <c r="J276" i="3"/>
  <c r="F7" i="7"/>
  <c r="B374" i="2"/>
  <c r="F302" i="3"/>
  <c r="J302" i="3"/>
  <c r="H12" i="7"/>
  <c r="E32" i="3"/>
  <c r="F32" i="3"/>
  <c r="F39" i="2"/>
  <c r="D6" i="3"/>
  <c r="F6" i="3"/>
  <c r="F7" i="2"/>
  <c r="E5" i="3"/>
  <c r="D5" i="3"/>
  <c r="H5" i="3"/>
  <c r="F5" i="3"/>
  <c r="F6" i="2"/>
  <c r="J9" i="2"/>
  <c r="D34" i="11"/>
  <c r="C34" i="11"/>
  <c r="B34" i="11"/>
  <c r="A34" i="11"/>
  <c r="D25" i="11"/>
  <c r="C25" i="11"/>
  <c r="B25" i="11"/>
  <c r="A25" i="11"/>
  <c r="J53" i="8"/>
  <c r="G255" i="2"/>
  <c r="J52" i="8"/>
  <c r="J51" i="8"/>
  <c r="G221" i="2"/>
  <c r="J50" i="8"/>
  <c r="B53" i="8"/>
  <c r="B255" i="2"/>
  <c r="B52" i="8"/>
  <c r="B238" i="2"/>
  <c r="B51" i="8"/>
  <c r="B50" i="8"/>
  <c r="B38" i="8"/>
  <c r="B187" i="2"/>
  <c r="J38" i="8"/>
  <c r="G187" i="2"/>
  <c r="J37" i="8"/>
  <c r="J36" i="8"/>
  <c r="G154" i="2"/>
  <c r="J35" i="8"/>
  <c r="B37" i="8"/>
  <c r="B170" i="2"/>
  <c r="B36" i="8"/>
  <c r="B35" i="8"/>
  <c r="B56" i="8"/>
  <c r="A35" i="11"/>
  <c r="B204" i="2"/>
  <c r="B57" i="8"/>
  <c r="A36" i="11"/>
  <c r="G204" i="2"/>
  <c r="B43" i="8"/>
  <c r="A28" i="11"/>
  <c r="B154" i="2"/>
  <c r="B44" i="8"/>
  <c r="A29" i="11"/>
  <c r="G170" i="2"/>
  <c r="B58" i="8"/>
  <c r="A37" i="11"/>
  <c r="B221" i="2"/>
  <c r="B41" i="8"/>
  <c r="A26" i="11"/>
  <c r="B137" i="2"/>
  <c r="B59" i="8"/>
  <c r="A38" i="11"/>
  <c r="G238" i="2"/>
  <c r="B42" i="8"/>
  <c r="A27" i="11"/>
  <c r="G137" i="2"/>
  <c r="D16" i="11"/>
  <c r="C16" i="11"/>
  <c r="B16" i="11"/>
  <c r="A16" i="11"/>
  <c r="J23" i="8"/>
  <c r="G120" i="2"/>
  <c r="J22" i="8"/>
  <c r="B22" i="8"/>
  <c r="B103" i="2"/>
  <c r="B21" i="8"/>
  <c r="J21" i="8"/>
  <c r="G86" i="2"/>
  <c r="J20" i="8"/>
  <c r="B23" i="8"/>
  <c r="B120" i="2"/>
  <c r="B20" i="8"/>
  <c r="D7" i="11"/>
  <c r="C7" i="11"/>
  <c r="B7" i="11"/>
  <c r="A7" i="11"/>
  <c r="J8" i="8"/>
  <c r="G52" i="2"/>
  <c r="J7" i="8"/>
  <c r="B7" i="8"/>
  <c r="B35" i="2"/>
  <c r="B6" i="8"/>
  <c r="J6" i="8"/>
  <c r="G18" i="2"/>
  <c r="J5" i="8"/>
  <c r="B8" i="8"/>
  <c r="B52" i="2"/>
  <c r="B5" i="8"/>
  <c r="B2" i="2"/>
  <c r="B13" i="8"/>
  <c r="A10" i="11"/>
  <c r="B18" i="2"/>
  <c r="B28" i="8"/>
  <c r="A19" i="11"/>
  <c r="B86" i="2"/>
  <c r="B26" i="8"/>
  <c r="A17" i="11"/>
  <c r="B69" i="2"/>
  <c r="B12" i="8"/>
  <c r="A9" i="11"/>
  <c r="G2" i="2"/>
  <c r="B14" i="8"/>
  <c r="A11" i="11"/>
  <c r="G35" i="2"/>
  <c r="B27" i="8"/>
  <c r="A18" i="11"/>
  <c r="G69" i="2"/>
  <c r="B29" i="8"/>
  <c r="A20" i="11"/>
  <c r="G103" i="2"/>
  <c r="B11" i="8"/>
  <c r="A8" i="11"/>
  <c r="F276" i="3"/>
  <c r="B276" i="3"/>
  <c r="F263" i="3"/>
  <c r="B263" i="3"/>
  <c r="F250" i="3"/>
  <c r="B250" i="3"/>
  <c r="F237" i="3"/>
  <c r="B237" i="3"/>
  <c r="F224" i="3"/>
  <c r="B224" i="3"/>
  <c r="F211" i="3"/>
  <c r="B211" i="3"/>
  <c r="F198" i="3"/>
  <c r="B198" i="3"/>
  <c r="F185" i="3"/>
  <c r="B185" i="3"/>
  <c r="F172" i="3"/>
  <c r="B172" i="3"/>
  <c r="F159" i="3"/>
  <c r="B159" i="3"/>
  <c r="F143" i="3"/>
  <c r="B143" i="3"/>
  <c r="F130" i="3"/>
  <c r="B130" i="3"/>
  <c r="F117" i="3"/>
  <c r="B117" i="3"/>
  <c r="F104" i="3"/>
  <c r="B104" i="3"/>
  <c r="F91" i="3"/>
  <c r="B91" i="3"/>
  <c r="F78" i="3"/>
  <c r="B78" i="3"/>
  <c r="F65" i="3"/>
  <c r="B65" i="3"/>
  <c r="F52" i="3"/>
  <c r="B52" i="3"/>
  <c r="F39" i="3"/>
  <c r="B39" i="3"/>
  <c r="I37" i="8"/>
  <c r="I52" i="8"/>
  <c r="C38" i="8"/>
  <c r="C53" i="8"/>
  <c r="I38" i="8"/>
  <c r="I35" i="8"/>
  <c r="I50" i="8"/>
  <c r="C36" i="8"/>
  <c r="C51" i="8"/>
  <c r="I36" i="8"/>
  <c r="I51" i="8"/>
  <c r="I53" i="8"/>
  <c r="C35" i="8"/>
  <c r="C37" i="8"/>
  <c r="C50" i="8"/>
  <c r="C52" i="8"/>
  <c r="G374" i="2"/>
  <c r="K302" i="3"/>
  <c r="K39" i="3"/>
  <c r="J39" i="3"/>
  <c r="C43" i="8"/>
  <c r="B28" i="11"/>
  <c r="C56" i="8"/>
  <c r="B35" i="11"/>
  <c r="C58" i="8"/>
  <c r="B37" i="11"/>
  <c r="C41" i="8"/>
  <c r="B26" i="11"/>
  <c r="C57" i="8"/>
  <c r="B36" i="11"/>
  <c r="C59" i="8"/>
  <c r="B38" i="11"/>
  <c r="C42" i="8"/>
  <c r="B27" i="11"/>
  <c r="C44" i="8"/>
  <c r="B29" i="11"/>
  <c r="F26" i="3"/>
  <c r="B26" i="3"/>
  <c r="F13" i="3"/>
  <c r="B13" i="3"/>
  <c r="J26" i="3"/>
  <c r="K26" i="3"/>
  <c r="J13" i="3"/>
  <c r="K13" i="3"/>
  <c r="E148" i="3"/>
  <c r="E149" i="3"/>
  <c r="E150" i="3"/>
  <c r="E151" i="3"/>
  <c r="E152" i="3"/>
  <c r="D149" i="3"/>
  <c r="D150" i="3"/>
  <c r="D151" i="3"/>
  <c r="D152" i="3"/>
  <c r="D148" i="3"/>
  <c r="H148" i="3"/>
  <c r="H149" i="3"/>
  <c r="H150" i="3"/>
  <c r="H151" i="3"/>
  <c r="H152" i="3"/>
  <c r="G149" i="3"/>
  <c r="G150" i="3"/>
  <c r="G151" i="3"/>
  <c r="G152" i="3"/>
  <c r="G148" i="3"/>
  <c r="K143" i="3"/>
  <c r="H294" i="3"/>
  <c r="H295" i="3"/>
  <c r="H296" i="3"/>
  <c r="H297" i="3"/>
  <c r="H298" i="3"/>
  <c r="G295" i="3"/>
  <c r="G296" i="3"/>
  <c r="G297" i="3"/>
  <c r="G298" i="3"/>
  <c r="G294" i="3"/>
  <c r="E294" i="3"/>
  <c r="E295" i="3"/>
  <c r="E296" i="3"/>
  <c r="E297" i="3"/>
  <c r="E298" i="3"/>
  <c r="D295" i="3"/>
  <c r="D296" i="3"/>
  <c r="D297" i="3"/>
  <c r="D298" i="3"/>
  <c r="D294" i="3"/>
  <c r="H281" i="3"/>
  <c r="H282" i="3"/>
  <c r="H283" i="3"/>
  <c r="H284" i="3"/>
  <c r="H285" i="3"/>
  <c r="G282" i="3"/>
  <c r="G283" i="3"/>
  <c r="G284" i="3"/>
  <c r="G285" i="3"/>
  <c r="G281" i="3"/>
  <c r="E281" i="3"/>
  <c r="E282" i="3"/>
  <c r="E283" i="3"/>
  <c r="E284" i="3"/>
  <c r="E285" i="3"/>
  <c r="D282" i="3"/>
  <c r="D283" i="3"/>
  <c r="D284" i="3"/>
  <c r="D285" i="3"/>
  <c r="D281" i="3"/>
  <c r="H268" i="3"/>
  <c r="H269" i="3"/>
  <c r="H270" i="3"/>
  <c r="H271" i="3"/>
  <c r="H272" i="3"/>
  <c r="G269" i="3"/>
  <c r="G270" i="3"/>
  <c r="G271" i="3"/>
  <c r="G272" i="3"/>
  <c r="G268" i="3"/>
  <c r="E268" i="3"/>
  <c r="E269" i="3"/>
  <c r="E270" i="3"/>
  <c r="E271" i="3"/>
  <c r="E272" i="3"/>
  <c r="D269" i="3"/>
  <c r="D270" i="3"/>
  <c r="D271" i="3"/>
  <c r="D272" i="3"/>
  <c r="D268" i="3"/>
  <c r="H255" i="3"/>
  <c r="H256" i="3"/>
  <c r="H257" i="3"/>
  <c r="H258" i="3"/>
  <c r="H259" i="3"/>
  <c r="G256" i="3"/>
  <c r="G257" i="3"/>
  <c r="G258" i="3"/>
  <c r="G259" i="3"/>
  <c r="G255" i="3"/>
  <c r="E255" i="3"/>
  <c r="E256" i="3"/>
  <c r="E257" i="3"/>
  <c r="E258" i="3"/>
  <c r="E259" i="3"/>
  <c r="D256" i="3"/>
  <c r="D257" i="3"/>
  <c r="D258" i="3"/>
  <c r="D259" i="3"/>
  <c r="D255" i="3"/>
  <c r="J42" i="2"/>
  <c r="B42" i="2"/>
  <c r="J24" i="2"/>
  <c r="B24" i="2"/>
  <c r="B9" i="2"/>
  <c r="J76" i="2"/>
  <c r="J65" i="3"/>
  <c r="J172" i="3"/>
  <c r="D35" i="8"/>
  <c r="D38" i="8"/>
  <c r="D41" i="8"/>
  <c r="C26" i="11"/>
  <c r="E35" i="8"/>
  <c r="E38" i="8"/>
  <c r="E41" i="8"/>
  <c r="D26" i="11"/>
  <c r="E26" i="11"/>
  <c r="H35" i="8"/>
  <c r="H36" i="8"/>
  <c r="D42" i="8"/>
  <c r="C27" i="11"/>
  <c r="G35" i="8"/>
  <c r="G36" i="8"/>
  <c r="E42" i="8"/>
  <c r="D27" i="11"/>
  <c r="E27" i="11"/>
  <c r="D36" i="8"/>
  <c r="D37" i="8"/>
  <c r="D43" i="8"/>
  <c r="C28" i="11"/>
  <c r="E36" i="8"/>
  <c r="E37" i="8"/>
  <c r="E43" i="8"/>
  <c r="D28" i="11"/>
  <c r="E28" i="11"/>
  <c r="H37" i="8"/>
  <c r="H38" i="8"/>
  <c r="D44" i="8"/>
  <c r="C29" i="11"/>
  <c r="G37" i="8"/>
  <c r="G38" i="8"/>
  <c r="E44" i="8"/>
  <c r="D29" i="11"/>
  <c r="E29" i="11"/>
  <c r="F27" i="11"/>
  <c r="G27" i="11"/>
  <c r="F26" i="11"/>
  <c r="G26" i="11"/>
  <c r="F28" i="11"/>
  <c r="G28" i="11"/>
  <c r="F29" i="11"/>
  <c r="G29" i="11"/>
  <c r="H27" i="11"/>
  <c r="J42" i="8"/>
  <c r="B10" i="7"/>
  <c r="G289" i="2"/>
  <c r="K237" i="3"/>
  <c r="B160" i="2"/>
  <c r="J130" i="3"/>
  <c r="K104" i="3"/>
  <c r="J245" i="2"/>
  <c r="K198" i="3"/>
  <c r="J58" i="2"/>
  <c r="K52" i="3"/>
  <c r="J92" i="2"/>
  <c r="J78" i="3"/>
  <c r="K185" i="3"/>
  <c r="J124" i="2"/>
  <c r="J104" i="3"/>
  <c r="K211" i="3"/>
  <c r="B193" i="2"/>
  <c r="K159" i="3"/>
  <c r="J110" i="2"/>
  <c r="K91" i="3"/>
  <c r="B227" i="2"/>
  <c r="J185" i="3"/>
  <c r="B58" i="2"/>
  <c r="J52" i="3"/>
  <c r="J159" i="3"/>
  <c r="B92" i="2"/>
  <c r="K78" i="3"/>
  <c r="J176" i="2"/>
  <c r="J143" i="3"/>
  <c r="B76" i="2"/>
  <c r="K65" i="3"/>
  <c r="B110" i="2"/>
  <c r="J91" i="3"/>
  <c r="J198" i="3"/>
  <c r="J143" i="2"/>
  <c r="J117" i="3"/>
  <c r="J211" i="3"/>
  <c r="J211" i="2"/>
  <c r="K172" i="3"/>
  <c r="B174" i="2"/>
  <c r="K117" i="3"/>
  <c r="H273" i="3"/>
  <c r="D273" i="3"/>
  <c r="G286" i="3"/>
  <c r="H299" i="3"/>
  <c r="J142" i="2"/>
  <c r="J208" i="2"/>
  <c r="J242" i="2"/>
  <c r="J244" i="2"/>
  <c r="B176" i="2"/>
  <c r="J210" i="2"/>
  <c r="B225" i="2"/>
  <c r="J144" i="2"/>
  <c r="B271" i="3"/>
  <c r="B157" i="2"/>
  <c r="B175" i="2"/>
  <c r="C283" i="3"/>
  <c r="J127" i="2"/>
  <c r="I257" i="3"/>
  <c r="B173" i="2"/>
  <c r="B177" i="2"/>
  <c r="J140" i="2"/>
  <c r="C282" i="3"/>
  <c r="I295" i="3"/>
  <c r="J173" i="2"/>
  <c r="J175" i="2"/>
  <c r="J177" i="2"/>
  <c r="C257" i="3"/>
  <c r="F271" i="3"/>
  <c r="J297" i="3"/>
  <c r="J141" i="2"/>
  <c r="B161" i="2"/>
  <c r="B190" i="2"/>
  <c r="J207" i="2"/>
  <c r="J209" i="2"/>
  <c r="J241" i="2"/>
  <c r="J243" i="2"/>
  <c r="C256" i="3"/>
  <c r="F257" i="3"/>
  <c r="F328" i="2"/>
  <c r="J270" i="3"/>
  <c r="F284" i="3"/>
  <c r="F363" i="2"/>
  <c r="J174" i="2"/>
  <c r="B194" i="2"/>
  <c r="B224" i="2"/>
  <c r="B228" i="2"/>
  <c r="G260" i="3"/>
  <c r="J257" i="3"/>
  <c r="C258" i="3"/>
  <c r="F268" i="3"/>
  <c r="C271" i="3"/>
  <c r="I296" i="3"/>
  <c r="B6" i="2"/>
  <c r="B8" i="2"/>
  <c r="B21" i="2"/>
  <c r="B23" i="2"/>
  <c r="B25" i="2"/>
  <c r="B39" i="2"/>
  <c r="B41" i="2"/>
  <c r="B55" i="2"/>
  <c r="B57" i="2"/>
  <c r="B59" i="2"/>
  <c r="B73" i="2"/>
  <c r="B75" i="2"/>
  <c r="B89" i="2"/>
  <c r="B91" i="2"/>
  <c r="B93" i="2"/>
  <c r="B107" i="2"/>
  <c r="B109" i="2"/>
  <c r="C255" i="3"/>
  <c r="I259" i="3"/>
  <c r="I269" i="3"/>
  <c r="I270" i="3"/>
  <c r="C284" i="3"/>
  <c r="I284" i="3"/>
  <c r="C285" i="3"/>
  <c r="B294" i="3"/>
  <c r="J296" i="3"/>
  <c r="B297" i="3"/>
  <c r="F297" i="3"/>
  <c r="F380" i="2"/>
  <c r="J6" i="2"/>
  <c r="J8" i="2"/>
  <c r="J21" i="2"/>
  <c r="J23" i="2"/>
  <c r="J25" i="2"/>
  <c r="J39" i="2"/>
  <c r="J41" i="2"/>
  <c r="J55" i="2"/>
  <c r="J57" i="2"/>
  <c r="J59" i="2"/>
  <c r="J73" i="2"/>
  <c r="J75" i="2"/>
  <c r="J89" i="2"/>
  <c r="J91" i="2"/>
  <c r="J93" i="2"/>
  <c r="J107" i="2"/>
  <c r="J109" i="2"/>
  <c r="B159" i="2"/>
  <c r="B192" i="2"/>
  <c r="B226" i="2"/>
  <c r="E260" i="3"/>
  <c r="J256" i="3"/>
  <c r="B257" i="3"/>
  <c r="C259" i="3"/>
  <c r="C269" i="3"/>
  <c r="C270" i="3"/>
  <c r="J271" i="3"/>
  <c r="H286" i="3"/>
  <c r="I282" i="3"/>
  <c r="I283" i="3"/>
  <c r="G299" i="3"/>
  <c r="C297" i="3"/>
  <c r="I297" i="3"/>
  <c r="F298" i="3"/>
  <c r="B5" i="2"/>
  <c r="B7" i="2"/>
  <c r="B22" i="2"/>
  <c r="B38" i="2"/>
  <c r="B40" i="2"/>
  <c r="B56" i="2"/>
  <c r="B72" i="2"/>
  <c r="B74" i="2"/>
  <c r="B90" i="2"/>
  <c r="B106" i="2"/>
  <c r="B108" i="2"/>
  <c r="J284" i="3"/>
  <c r="J5" i="2"/>
  <c r="J7" i="2"/>
  <c r="J22" i="2"/>
  <c r="J38" i="2"/>
  <c r="J40" i="2"/>
  <c r="J56" i="2"/>
  <c r="J72" i="2"/>
  <c r="J74" i="2"/>
  <c r="J90" i="2"/>
  <c r="J106" i="2"/>
  <c r="J108" i="2"/>
  <c r="I255" i="3"/>
  <c r="I256" i="3"/>
  <c r="G273" i="3"/>
  <c r="I271" i="3"/>
  <c r="F272" i="3"/>
  <c r="C281" i="3"/>
  <c r="J283" i="3"/>
  <c r="B284" i="3"/>
  <c r="C295" i="3"/>
  <c r="C296" i="3"/>
  <c r="D299" i="3"/>
  <c r="F294" i="3"/>
  <c r="J294" i="3"/>
  <c r="B298" i="3"/>
  <c r="J298" i="3"/>
  <c r="E299" i="3"/>
  <c r="C294" i="3"/>
  <c r="B295" i="3"/>
  <c r="F295" i="3"/>
  <c r="J295" i="3"/>
  <c r="C298" i="3"/>
  <c r="I294" i="3"/>
  <c r="I298" i="3"/>
  <c r="B296" i="3"/>
  <c r="F296" i="3"/>
  <c r="F379" i="2"/>
  <c r="I281" i="3"/>
  <c r="I285" i="3"/>
  <c r="D286" i="3"/>
  <c r="B281" i="3"/>
  <c r="F281" i="3"/>
  <c r="F360" i="2"/>
  <c r="J281" i="3"/>
  <c r="B285" i="3"/>
  <c r="F285" i="3"/>
  <c r="F364" i="2"/>
  <c r="J285" i="3"/>
  <c r="E286" i="3"/>
  <c r="B282" i="3"/>
  <c r="F282" i="3"/>
  <c r="F361" i="2"/>
  <c r="J282" i="3"/>
  <c r="B283" i="3"/>
  <c r="F283" i="3"/>
  <c r="I268" i="3"/>
  <c r="I272" i="3"/>
  <c r="B268" i="3"/>
  <c r="J268" i="3"/>
  <c r="B272" i="3"/>
  <c r="J272" i="3"/>
  <c r="E273" i="3"/>
  <c r="C268" i="3"/>
  <c r="B269" i="3"/>
  <c r="F269" i="3"/>
  <c r="F344" i="2"/>
  <c r="J269" i="3"/>
  <c r="C272" i="3"/>
  <c r="B270" i="3"/>
  <c r="F270" i="3"/>
  <c r="F345" i="2"/>
  <c r="I258" i="3"/>
  <c r="H260" i="3"/>
  <c r="B258" i="3"/>
  <c r="F258" i="3"/>
  <c r="F329" i="2"/>
  <c r="J258" i="3"/>
  <c r="D260" i="3"/>
  <c r="B255" i="3"/>
  <c r="F255" i="3"/>
  <c r="F326" i="2"/>
  <c r="J255" i="3"/>
  <c r="B259" i="3"/>
  <c r="F259" i="3"/>
  <c r="F330" i="2"/>
  <c r="J259" i="3"/>
  <c r="B256" i="3"/>
  <c r="F256" i="3"/>
  <c r="J225" i="2"/>
  <c r="B191" i="2"/>
  <c r="B158" i="2"/>
  <c r="J125" i="2"/>
  <c r="J123" i="2"/>
  <c r="J126" i="2"/>
  <c r="B260" i="2"/>
  <c r="B244" i="2"/>
  <c r="J224" i="2"/>
  <c r="J226" i="2"/>
  <c r="J228" i="2"/>
  <c r="B211" i="2"/>
  <c r="B210" i="2"/>
  <c r="J193" i="2"/>
  <c r="J194" i="2"/>
  <c r="J191" i="2"/>
  <c r="J192" i="2"/>
  <c r="B208" i="2"/>
  <c r="J190" i="2"/>
  <c r="B258" i="2"/>
  <c r="B241" i="2"/>
  <c r="B243" i="2"/>
  <c r="B245" i="2"/>
  <c r="B259" i="2"/>
  <c r="B262" i="2"/>
  <c r="B207" i="2"/>
  <c r="B209" i="2"/>
  <c r="H26" i="11"/>
  <c r="J41" i="8"/>
  <c r="B14" i="7"/>
  <c r="B306" i="2"/>
  <c r="J250" i="3"/>
  <c r="H18" i="11"/>
  <c r="J27" i="8"/>
  <c r="B16" i="7"/>
  <c r="G306" i="2"/>
  <c r="K250" i="3"/>
  <c r="B242" i="2"/>
  <c r="B261" i="2"/>
  <c r="J157" i="2"/>
  <c r="K130" i="3"/>
  <c r="J227" i="2"/>
  <c r="H302" i="3"/>
  <c r="J260" i="2"/>
  <c r="J161" i="2"/>
  <c r="B143" i="2"/>
  <c r="B141" i="2"/>
  <c r="B140" i="2"/>
  <c r="B142" i="2"/>
  <c r="B144" i="2"/>
  <c r="J160" i="2"/>
  <c r="J159" i="2"/>
  <c r="J158" i="2"/>
  <c r="H276" i="3"/>
  <c r="J262" i="2"/>
  <c r="J261" i="2"/>
  <c r="J258" i="2"/>
  <c r="J259" i="2"/>
  <c r="H289" i="3"/>
  <c r="I260" i="3"/>
  <c r="G263" i="3"/>
  <c r="C286" i="3"/>
  <c r="E289" i="3"/>
  <c r="H263" i="3"/>
  <c r="D276" i="3"/>
  <c r="C260" i="3"/>
  <c r="E263" i="3"/>
  <c r="D263" i="3"/>
  <c r="I273" i="3"/>
  <c r="G276" i="3"/>
  <c r="B299" i="3"/>
  <c r="C302" i="3"/>
  <c r="J273" i="3"/>
  <c r="I276" i="3"/>
  <c r="D289" i="3"/>
  <c r="J299" i="3"/>
  <c r="I302" i="3"/>
  <c r="J260" i="3"/>
  <c r="I263" i="3"/>
  <c r="I299" i="3"/>
  <c r="G302" i="3"/>
  <c r="J286" i="3"/>
  <c r="I289" i="3"/>
  <c r="D302" i="3"/>
  <c r="C299" i="3"/>
  <c r="E302" i="3"/>
  <c r="I286" i="3"/>
  <c r="G289" i="3"/>
  <c r="B286" i="3"/>
  <c r="C289" i="3"/>
  <c r="B273" i="3"/>
  <c r="C276" i="3"/>
  <c r="C273" i="3"/>
  <c r="E276" i="3"/>
  <c r="B260" i="3"/>
  <c r="C263" i="3"/>
  <c r="J344" i="2"/>
  <c r="D15" i="7"/>
  <c r="B357" i="2"/>
  <c r="H8" i="11"/>
  <c r="J11" i="8"/>
  <c r="B3" i="7"/>
  <c r="B272" i="2"/>
  <c r="J224" i="3"/>
  <c r="D4" i="7"/>
  <c r="B340" i="2"/>
  <c r="K276" i="3"/>
  <c r="D50" i="8"/>
  <c r="D53" i="8"/>
  <c r="D56" i="8"/>
  <c r="C35" i="11"/>
  <c r="E50" i="8"/>
  <c r="E53" i="8"/>
  <c r="E56" i="8"/>
  <c r="D35" i="11"/>
  <c r="E35" i="11"/>
  <c r="H50" i="8"/>
  <c r="H51" i="8"/>
  <c r="D57" i="8"/>
  <c r="C36" i="11"/>
  <c r="G50" i="8"/>
  <c r="G51" i="8"/>
  <c r="E57" i="8"/>
  <c r="D36" i="11"/>
  <c r="E36" i="11"/>
  <c r="D51" i="8"/>
  <c r="D52" i="8"/>
  <c r="D58" i="8"/>
  <c r="C37" i="11"/>
  <c r="E51" i="8"/>
  <c r="E52" i="8"/>
  <c r="E58" i="8"/>
  <c r="D37" i="11"/>
  <c r="E37" i="11"/>
  <c r="H52" i="8"/>
  <c r="H53" i="8"/>
  <c r="D59" i="8"/>
  <c r="C38" i="11"/>
  <c r="G52" i="8"/>
  <c r="G53" i="8"/>
  <c r="E59" i="8"/>
  <c r="D38" i="11"/>
  <c r="E38" i="11"/>
  <c r="F35" i="11"/>
  <c r="G35" i="11"/>
  <c r="F36" i="11"/>
  <c r="G36" i="11"/>
  <c r="F37" i="11"/>
  <c r="G37" i="11"/>
  <c r="F38" i="11"/>
  <c r="G38" i="11"/>
  <c r="H35" i="11"/>
  <c r="J56" i="8"/>
  <c r="B19" i="7"/>
  <c r="B323" i="2"/>
  <c r="K263" i="3"/>
  <c r="C386" i="2"/>
  <c r="I370" i="2"/>
  <c r="C387" i="2"/>
  <c r="C369" i="2"/>
  <c r="C370" i="2"/>
  <c r="I387" i="2"/>
  <c r="I369" i="2"/>
  <c r="I386" i="2"/>
  <c r="C336" i="2"/>
  <c r="I335" i="2"/>
  <c r="C353" i="2"/>
  <c r="C352" i="2"/>
  <c r="I352" i="2"/>
  <c r="I336" i="2"/>
  <c r="I353" i="2"/>
  <c r="C335" i="2"/>
  <c r="J343" i="2"/>
  <c r="J346" i="2"/>
  <c r="J360" i="2"/>
  <c r="K289" i="3"/>
  <c r="B363" i="2"/>
  <c r="H242" i="3"/>
  <c r="H243" i="3"/>
  <c r="H244" i="3"/>
  <c r="H245" i="3"/>
  <c r="H246" i="3"/>
  <c r="G243" i="3"/>
  <c r="G244" i="3"/>
  <c r="G245" i="3"/>
  <c r="G246" i="3"/>
  <c r="G242" i="3"/>
  <c r="E242" i="3"/>
  <c r="E243" i="3"/>
  <c r="E244" i="3"/>
  <c r="E245" i="3"/>
  <c r="E246" i="3"/>
  <c r="D243" i="3"/>
  <c r="D244" i="3"/>
  <c r="D245" i="3"/>
  <c r="D246" i="3"/>
  <c r="D242" i="3"/>
  <c r="H229" i="3"/>
  <c r="H230" i="3"/>
  <c r="H231" i="3"/>
  <c r="H232" i="3"/>
  <c r="H233" i="3"/>
  <c r="G230" i="3"/>
  <c r="G231" i="3"/>
  <c r="G232" i="3"/>
  <c r="G233" i="3"/>
  <c r="G229" i="3"/>
  <c r="E229" i="3"/>
  <c r="E230" i="3"/>
  <c r="E231" i="3"/>
  <c r="E232" i="3"/>
  <c r="E233" i="3"/>
  <c r="D230" i="3"/>
  <c r="D231" i="3"/>
  <c r="D232" i="3"/>
  <c r="D233" i="3"/>
  <c r="D229" i="3"/>
  <c r="H216" i="3"/>
  <c r="H217" i="3"/>
  <c r="H218" i="3"/>
  <c r="H219" i="3"/>
  <c r="H220" i="3"/>
  <c r="G217" i="3"/>
  <c r="G218" i="3"/>
  <c r="G219" i="3"/>
  <c r="G220" i="3"/>
  <c r="G216" i="3"/>
  <c r="E216" i="3"/>
  <c r="E217" i="3"/>
  <c r="E218" i="3"/>
  <c r="E219" i="3"/>
  <c r="E220" i="3"/>
  <c r="D217" i="3"/>
  <c r="D218" i="3"/>
  <c r="D219" i="3"/>
  <c r="D220" i="3"/>
  <c r="D216" i="3"/>
  <c r="H203" i="3"/>
  <c r="H204" i="3"/>
  <c r="H205" i="3"/>
  <c r="H206" i="3"/>
  <c r="H207" i="3"/>
  <c r="G204" i="3"/>
  <c r="G205" i="3"/>
  <c r="G206" i="3"/>
  <c r="G207" i="3"/>
  <c r="G203" i="3"/>
  <c r="E203" i="3"/>
  <c r="E204" i="3"/>
  <c r="E205" i="3"/>
  <c r="E206" i="3"/>
  <c r="E207" i="3"/>
  <c r="D204" i="3"/>
  <c r="D205" i="3"/>
  <c r="D206" i="3"/>
  <c r="D207" i="3"/>
  <c r="D203" i="3"/>
  <c r="H190" i="3"/>
  <c r="H191" i="3"/>
  <c r="H192" i="3"/>
  <c r="H193" i="3"/>
  <c r="H194" i="3"/>
  <c r="G191" i="3"/>
  <c r="G192" i="3"/>
  <c r="G193" i="3"/>
  <c r="G194" i="3"/>
  <c r="G190" i="3"/>
  <c r="E190" i="3"/>
  <c r="E191" i="3"/>
  <c r="E192" i="3"/>
  <c r="E193" i="3"/>
  <c r="E194" i="3"/>
  <c r="D191" i="3"/>
  <c r="D192" i="3"/>
  <c r="D193" i="3"/>
  <c r="D194" i="3"/>
  <c r="D190" i="3"/>
  <c r="H177" i="3"/>
  <c r="H178" i="3"/>
  <c r="H179" i="3"/>
  <c r="H180" i="3"/>
  <c r="H181" i="3"/>
  <c r="G178" i="3"/>
  <c r="G179" i="3"/>
  <c r="G180" i="3"/>
  <c r="G181" i="3"/>
  <c r="G177" i="3"/>
  <c r="E177" i="3"/>
  <c r="E178" i="3"/>
  <c r="E179" i="3"/>
  <c r="E180" i="3"/>
  <c r="E181" i="3"/>
  <c r="D178" i="3"/>
  <c r="D179" i="3"/>
  <c r="D180" i="3"/>
  <c r="D181" i="3"/>
  <c r="D177" i="3"/>
  <c r="H164" i="3"/>
  <c r="H165" i="3"/>
  <c r="H166" i="3"/>
  <c r="H167" i="3"/>
  <c r="H168" i="3"/>
  <c r="G165" i="3"/>
  <c r="G166" i="3"/>
  <c r="G167" i="3"/>
  <c r="G168" i="3"/>
  <c r="G164" i="3"/>
  <c r="E164" i="3"/>
  <c r="E165" i="3"/>
  <c r="E166" i="3"/>
  <c r="E167" i="3"/>
  <c r="E168" i="3"/>
  <c r="D165" i="3"/>
  <c r="D166" i="3"/>
  <c r="D167" i="3"/>
  <c r="D168" i="3"/>
  <c r="D164" i="3"/>
  <c r="H135" i="3"/>
  <c r="H136" i="3"/>
  <c r="H137" i="3"/>
  <c r="H138" i="3"/>
  <c r="H139" i="3"/>
  <c r="G136" i="3"/>
  <c r="G137" i="3"/>
  <c r="G138" i="3"/>
  <c r="G139" i="3"/>
  <c r="G135" i="3"/>
  <c r="E135" i="3"/>
  <c r="E136" i="3"/>
  <c r="E137" i="3"/>
  <c r="E138" i="3"/>
  <c r="E139" i="3"/>
  <c r="D136" i="3"/>
  <c r="D137" i="3"/>
  <c r="D138" i="3"/>
  <c r="D139" i="3"/>
  <c r="D135" i="3"/>
  <c r="H122" i="3"/>
  <c r="H123" i="3"/>
  <c r="H124" i="3"/>
  <c r="H125" i="3"/>
  <c r="H126" i="3"/>
  <c r="G123" i="3"/>
  <c r="G124" i="3"/>
  <c r="G125" i="3"/>
  <c r="G126" i="3"/>
  <c r="G122" i="3"/>
  <c r="E122" i="3"/>
  <c r="E123" i="3"/>
  <c r="E124" i="3"/>
  <c r="E125" i="3"/>
  <c r="E126" i="3"/>
  <c r="D123" i="3"/>
  <c r="D124" i="3"/>
  <c r="D125" i="3"/>
  <c r="D126" i="3"/>
  <c r="D122" i="3"/>
  <c r="H109" i="3"/>
  <c r="H110" i="3"/>
  <c r="H111" i="3"/>
  <c r="H112" i="3"/>
  <c r="H113" i="3"/>
  <c r="G110" i="3"/>
  <c r="G111" i="3"/>
  <c r="G112" i="3"/>
  <c r="G113" i="3"/>
  <c r="G109" i="3"/>
  <c r="E109" i="3"/>
  <c r="E110" i="3"/>
  <c r="E111" i="3"/>
  <c r="E112" i="3"/>
  <c r="E113" i="3"/>
  <c r="D110" i="3"/>
  <c r="D111" i="3"/>
  <c r="D112" i="3"/>
  <c r="D113" i="3"/>
  <c r="D109" i="3"/>
  <c r="H96" i="3"/>
  <c r="H97" i="3"/>
  <c r="H98" i="3"/>
  <c r="H99" i="3"/>
  <c r="H100" i="3"/>
  <c r="G97" i="3"/>
  <c r="G98" i="3"/>
  <c r="G99" i="3"/>
  <c r="G100" i="3"/>
  <c r="G96" i="3"/>
  <c r="E96" i="3"/>
  <c r="E97" i="3"/>
  <c r="E98" i="3"/>
  <c r="E99" i="3"/>
  <c r="E100" i="3"/>
  <c r="D98" i="3"/>
  <c r="D99" i="3"/>
  <c r="D100" i="3"/>
  <c r="D97" i="3"/>
  <c r="D96" i="3"/>
  <c r="D4" i="3"/>
  <c r="E4" i="3"/>
  <c r="G4" i="3"/>
  <c r="H4" i="3"/>
  <c r="G5" i="3"/>
  <c r="E6" i="3"/>
  <c r="G6" i="3"/>
  <c r="H6" i="3"/>
  <c r="D7" i="3"/>
  <c r="E7" i="3"/>
  <c r="G7" i="3"/>
  <c r="H7" i="3"/>
  <c r="D8" i="3"/>
  <c r="E8" i="3"/>
  <c r="G8" i="3"/>
  <c r="H8" i="3"/>
  <c r="D18" i="3"/>
  <c r="E18" i="3"/>
  <c r="G18" i="3"/>
  <c r="H18" i="3"/>
  <c r="D19" i="3"/>
  <c r="E19" i="3"/>
  <c r="G19" i="3"/>
  <c r="H19" i="3"/>
  <c r="D20" i="3"/>
  <c r="E20" i="3"/>
  <c r="G20" i="3"/>
  <c r="H20" i="3"/>
  <c r="D21" i="3"/>
  <c r="E21" i="3"/>
  <c r="G21" i="3"/>
  <c r="H21" i="3"/>
  <c r="D22" i="3"/>
  <c r="E22" i="3"/>
  <c r="G22" i="3"/>
  <c r="H22" i="3"/>
  <c r="D31" i="3"/>
  <c r="E31" i="3"/>
  <c r="G31" i="3"/>
  <c r="H31" i="3"/>
  <c r="D32" i="3"/>
  <c r="G32" i="3"/>
  <c r="H32" i="3"/>
  <c r="D33" i="3"/>
  <c r="E33" i="3"/>
  <c r="G33" i="3"/>
  <c r="H33" i="3"/>
  <c r="D34" i="3"/>
  <c r="E34" i="3"/>
  <c r="G34" i="3"/>
  <c r="H34" i="3"/>
  <c r="D35" i="3"/>
  <c r="E35" i="3"/>
  <c r="G35" i="3"/>
  <c r="H35" i="3"/>
  <c r="D44" i="3"/>
  <c r="E44" i="3"/>
  <c r="G44" i="3"/>
  <c r="H44" i="3"/>
  <c r="D45" i="3"/>
  <c r="E45" i="3"/>
  <c r="G45" i="3"/>
  <c r="H45" i="3"/>
  <c r="D46" i="3"/>
  <c r="E46" i="3"/>
  <c r="G46" i="3"/>
  <c r="H46" i="3"/>
  <c r="D47" i="3"/>
  <c r="E47" i="3"/>
  <c r="G47" i="3"/>
  <c r="H47" i="3"/>
  <c r="D48" i="3"/>
  <c r="E48" i="3"/>
  <c r="G48" i="3"/>
  <c r="H48" i="3"/>
  <c r="D57" i="3"/>
  <c r="E57" i="3"/>
  <c r="G57" i="3"/>
  <c r="H57" i="3"/>
  <c r="D58" i="3"/>
  <c r="E58" i="3"/>
  <c r="G58" i="3"/>
  <c r="H58" i="3"/>
  <c r="D59" i="3"/>
  <c r="E59" i="3"/>
  <c r="G59" i="3"/>
  <c r="H59" i="3"/>
  <c r="D60" i="3"/>
  <c r="E60" i="3"/>
  <c r="G60" i="3"/>
  <c r="H60" i="3"/>
  <c r="D61" i="3"/>
  <c r="E61" i="3"/>
  <c r="G61" i="3"/>
  <c r="H61" i="3"/>
  <c r="D70" i="3"/>
  <c r="E70" i="3"/>
  <c r="G70" i="3"/>
  <c r="H70" i="3"/>
  <c r="D71" i="3"/>
  <c r="E71" i="3"/>
  <c r="G71" i="3"/>
  <c r="H71" i="3"/>
  <c r="D72" i="3"/>
  <c r="E72" i="3"/>
  <c r="G72" i="3"/>
  <c r="H72" i="3"/>
  <c r="D73" i="3"/>
  <c r="E73" i="3"/>
  <c r="G73" i="3"/>
  <c r="H73" i="3"/>
  <c r="D74" i="3"/>
  <c r="E74" i="3"/>
  <c r="G74" i="3"/>
  <c r="H74" i="3"/>
  <c r="D83" i="3"/>
  <c r="E83" i="3"/>
  <c r="G83" i="3"/>
  <c r="H83" i="3"/>
  <c r="D84" i="3"/>
  <c r="E84" i="3"/>
  <c r="G84" i="3"/>
  <c r="H84" i="3"/>
  <c r="D85" i="3"/>
  <c r="E85" i="3"/>
  <c r="G85" i="3"/>
  <c r="H85" i="3"/>
  <c r="D86" i="3"/>
  <c r="E86" i="3"/>
  <c r="G86" i="3"/>
  <c r="H86" i="3"/>
  <c r="D87" i="3"/>
  <c r="E87" i="3"/>
  <c r="G87" i="3"/>
  <c r="H87" i="3"/>
  <c r="D27" i="5"/>
  <c r="E27" i="5"/>
  <c r="G27" i="5"/>
  <c r="B27" i="5"/>
  <c r="B32" i="5"/>
  <c r="C14" i="5"/>
  <c r="H27" i="5"/>
  <c r="D28" i="5"/>
  <c r="D32" i="5"/>
  <c r="E28" i="5"/>
  <c r="G28" i="5"/>
  <c r="I28" i="5"/>
  <c r="H28" i="5"/>
  <c r="F6" i="5"/>
  <c r="D29" i="5"/>
  <c r="J29" i="5"/>
  <c r="J32" i="5"/>
  <c r="I15" i="5"/>
  <c r="E29" i="5"/>
  <c r="G29" i="5"/>
  <c r="H29" i="5"/>
  <c r="D30" i="5"/>
  <c r="F8" i="5"/>
  <c r="E30" i="5"/>
  <c r="G30" i="5"/>
  <c r="I30" i="5"/>
  <c r="H30" i="5"/>
  <c r="D31" i="5"/>
  <c r="F9" i="5"/>
  <c r="E31" i="5"/>
  <c r="E32" i="5"/>
  <c r="G31" i="5"/>
  <c r="I31" i="5"/>
  <c r="H31" i="5"/>
  <c r="H32" i="5"/>
  <c r="B31" i="5"/>
  <c r="C27" i="5"/>
  <c r="C32" i="5"/>
  <c r="C15" i="5"/>
  <c r="B29" i="5"/>
  <c r="J27" i="5"/>
  <c r="G32" i="5"/>
  <c r="I13" i="5"/>
  <c r="J30" i="5"/>
  <c r="F7" i="5"/>
  <c r="C28" i="5"/>
  <c r="J28" i="5"/>
  <c r="F5" i="5"/>
  <c r="C31" i="5"/>
  <c r="J31" i="5"/>
  <c r="C30" i="5"/>
  <c r="B30" i="5"/>
  <c r="C29" i="5"/>
  <c r="I29" i="5"/>
  <c r="B28" i="5"/>
  <c r="J379" i="2"/>
  <c r="J381" i="2"/>
  <c r="J377" i="2"/>
  <c r="J362" i="2"/>
  <c r="B380" i="2"/>
  <c r="B378" i="2"/>
  <c r="B381" i="2"/>
  <c r="B379" i="2"/>
  <c r="B377" i="2"/>
  <c r="J361" i="2"/>
  <c r="J364" i="2"/>
  <c r="J363" i="2"/>
  <c r="B346" i="2"/>
  <c r="B343" i="2"/>
  <c r="B344" i="2"/>
  <c r="B345" i="2"/>
  <c r="B347" i="2"/>
  <c r="B360" i="2"/>
  <c r="B361" i="2"/>
  <c r="H36" i="11"/>
  <c r="J57" i="8"/>
  <c r="B5" i="7"/>
  <c r="G272" i="2"/>
  <c r="K224" i="3"/>
  <c r="C13" i="5"/>
  <c r="I27" i="5"/>
  <c r="I32" i="5"/>
  <c r="I14" i="5"/>
  <c r="G36" i="3"/>
  <c r="E23" i="3"/>
  <c r="D88" i="3"/>
  <c r="G75" i="3"/>
  <c r="D49" i="3"/>
  <c r="I100" i="3"/>
  <c r="I113" i="3"/>
  <c r="J181" i="3"/>
  <c r="E75" i="3"/>
  <c r="D101" i="3"/>
  <c r="I99" i="3"/>
  <c r="D114" i="3"/>
  <c r="I112" i="3"/>
  <c r="E127" i="3"/>
  <c r="C136" i="3"/>
  <c r="F138" i="3"/>
  <c r="B151" i="3"/>
  <c r="B165" i="3"/>
  <c r="B167" i="3"/>
  <c r="J191" i="3"/>
  <c r="C204" i="3"/>
  <c r="B206" i="3"/>
  <c r="J217" i="3"/>
  <c r="J232" i="3"/>
  <c r="B243" i="3"/>
  <c r="G23" i="3"/>
  <c r="E62" i="3"/>
  <c r="F57" i="3"/>
  <c r="F72" i="2"/>
  <c r="J61" i="3"/>
  <c r="B60" i="3"/>
  <c r="I59" i="3"/>
  <c r="J46" i="3"/>
  <c r="B44" i="3"/>
  <c r="B19" i="3"/>
  <c r="F7" i="3"/>
  <c r="F8" i="2"/>
  <c r="C6" i="3"/>
  <c r="C18" i="3"/>
  <c r="H49" i="3"/>
  <c r="I31" i="3"/>
  <c r="B113" i="3"/>
  <c r="C231" i="3"/>
  <c r="J233" i="3"/>
  <c r="F98" i="3"/>
  <c r="F125" i="2"/>
  <c r="C98" i="3"/>
  <c r="B98" i="3"/>
  <c r="B149" i="3"/>
  <c r="C149" i="3"/>
  <c r="I165" i="3"/>
  <c r="C165" i="3"/>
  <c r="J178" i="3"/>
  <c r="B178" i="3"/>
  <c r="B180" i="3"/>
  <c r="G182" i="3"/>
  <c r="B193" i="3"/>
  <c r="C193" i="3"/>
  <c r="C178" i="3"/>
  <c r="F233" i="3"/>
  <c r="F296" i="2"/>
  <c r="D62" i="3"/>
  <c r="C45" i="3"/>
  <c r="J45" i="3"/>
  <c r="F45" i="3"/>
  <c r="F56" i="2"/>
  <c r="D36" i="3"/>
  <c r="D23" i="3"/>
  <c r="B4" i="3"/>
  <c r="D9" i="3"/>
  <c r="B138" i="3"/>
  <c r="H114" i="3"/>
  <c r="E234" i="3"/>
  <c r="I232" i="3"/>
  <c r="C243" i="3"/>
  <c r="C59" i="3"/>
  <c r="I57" i="3"/>
  <c r="I48" i="3"/>
  <c r="J47" i="3"/>
  <c r="I46" i="3"/>
  <c r="I45" i="3"/>
  <c r="I44" i="3"/>
  <c r="I32" i="3"/>
  <c r="F31" i="3"/>
  <c r="F38" i="2"/>
  <c r="I22" i="3"/>
  <c r="I21" i="3"/>
  <c r="I6" i="3"/>
  <c r="I4" i="3"/>
  <c r="F113" i="3"/>
  <c r="F144" i="2"/>
  <c r="I204" i="3"/>
  <c r="C229" i="3"/>
  <c r="J231" i="3"/>
  <c r="C246" i="3"/>
  <c r="F61" i="3"/>
  <c r="F76" i="2"/>
  <c r="J60" i="3"/>
  <c r="J57" i="3"/>
  <c r="F48" i="3"/>
  <c r="F59" i="2"/>
  <c r="F47" i="3"/>
  <c r="B46" i="3"/>
  <c r="B45" i="3"/>
  <c r="C44" i="3"/>
  <c r="F34" i="3"/>
  <c r="F41" i="2"/>
  <c r="C33" i="3"/>
  <c r="C32" i="3"/>
  <c r="C22" i="3"/>
  <c r="B21" i="3"/>
  <c r="F18" i="3"/>
  <c r="F8" i="3"/>
  <c r="J6" i="3"/>
  <c r="C4" i="3"/>
  <c r="J113" i="3"/>
  <c r="C137" i="3"/>
  <c r="I139" i="3"/>
  <c r="B150" i="3"/>
  <c r="F152" i="3"/>
  <c r="F194" i="2"/>
  <c r="I148" i="3"/>
  <c r="C166" i="3"/>
  <c r="F168" i="3"/>
  <c r="F211" i="2"/>
  <c r="J179" i="3"/>
  <c r="F177" i="3"/>
  <c r="B194" i="3"/>
  <c r="I190" i="3"/>
  <c r="J205" i="3"/>
  <c r="J218" i="3"/>
  <c r="B110" i="3"/>
  <c r="J148" i="3"/>
  <c r="J4" i="3"/>
  <c r="F22" i="3"/>
  <c r="J32" i="3"/>
  <c r="F46" i="3"/>
  <c r="F57" i="2"/>
  <c r="C46" i="3"/>
  <c r="I47" i="3"/>
  <c r="B31" i="3"/>
  <c r="B22" i="3"/>
  <c r="I85" i="3"/>
  <c r="I98" i="3"/>
  <c r="J98" i="3"/>
  <c r="J109" i="3"/>
  <c r="J164" i="3"/>
  <c r="H234" i="3"/>
  <c r="J242" i="3"/>
  <c r="I178" i="3"/>
  <c r="C179" i="3"/>
  <c r="I246" i="3"/>
  <c r="F4" i="3"/>
  <c r="B6" i="3"/>
  <c r="J44" i="3"/>
  <c r="J48" i="3"/>
  <c r="C48" i="3"/>
  <c r="F60" i="3"/>
  <c r="G49" i="3"/>
  <c r="J21" i="3"/>
  <c r="C74" i="3"/>
  <c r="J73" i="3"/>
  <c r="J72" i="3"/>
  <c r="F71" i="3"/>
  <c r="F90" i="2"/>
  <c r="B100" i="3"/>
  <c r="C113" i="3"/>
  <c r="B109" i="3"/>
  <c r="C138" i="3"/>
  <c r="D169" i="3"/>
  <c r="B164" i="3"/>
  <c r="B181" i="3"/>
  <c r="C177" i="3"/>
  <c r="C207" i="3"/>
  <c r="B217" i="3"/>
  <c r="H221" i="3"/>
  <c r="D247" i="3"/>
  <c r="B32" i="3"/>
  <c r="F44" i="3"/>
  <c r="F55" i="2"/>
  <c r="C21" i="3"/>
  <c r="B83" i="3"/>
  <c r="C31" i="3"/>
  <c r="B148" i="3"/>
  <c r="D195" i="3"/>
  <c r="H208" i="3"/>
  <c r="F148" i="3"/>
  <c r="F190" i="2"/>
  <c r="F178" i="3"/>
  <c r="F225" i="2"/>
  <c r="F204" i="3"/>
  <c r="F259" i="2"/>
  <c r="B231" i="3"/>
  <c r="B57" i="3"/>
  <c r="C57" i="3"/>
  <c r="J31" i="3"/>
  <c r="B58" i="3"/>
  <c r="J34" i="3"/>
  <c r="F20" i="3"/>
  <c r="F23" i="2"/>
  <c r="F19" i="3"/>
  <c r="F22" i="2"/>
  <c r="B18" i="3"/>
  <c r="E114" i="3"/>
  <c r="I231" i="3"/>
  <c r="F100" i="3"/>
  <c r="F127" i="2"/>
  <c r="H101" i="3"/>
  <c r="D127" i="3"/>
  <c r="C123" i="3"/>
  <c r="I149" i="3"/>
  <c r="F167" i="3"/>
  <c r="F210" i="2"/>
  <c r="G169" i="3"/>
  <c r="J165" i="3"/>
  <c r="C180" i="3"/>
  <c r="J244" i="3"/>
  <c r="J149" i="3"/>
  <c r="B191" i="3"/>
  <c r="I193" i="3"/>
  <c r="F232" i="3"/>
  <c r="F295" i="2"/>
  <c r="B232" i="3"/>
  <c r="C217" i="3"/>
  <c r="B177" i="3"/>
  <c r="D221" i="3"/>
  <c r="F165" i="3"/>
  <c r="F208" i="2"/>
  <c r="J167" i="3"/>
  <c r="B168" i="3"/>
  <c r="I181" i="3"/>
  <c r="C191" i="3"/>
  <c r="F193" i="3"/>
  <c r="C232" i="3"/>
  <c r="I217" i="3"/>
  <c r="B242" i="3"/>
  <c r="J150" i="3"/>
  <c r="I151" i="3"/>
  <c r="E169" i="3"/>
  <c r="I191" i="3"/>
  <c r="C242" i="3"/>
  <c r="E247" i="3"/>
  <c r="F149" i="3"/>
  <c r="F191" i="2"/>
  <c r="G153" i="3"/>
  <c r="J193" i="3"/>
  <c r="H182" i="3"/>
  <c r="J190" i="3"/>
  <c r="G208" i="3"/>
  <c r="F242" i="3"/>
  <c r="F309" i="2"/>
  <c r="I177" i="3"/>
  <c r="C167" i="3"/>
  <c r="I167" i="3"/>
  <c r="J177" i="3"/>
  <c r="F217" i="3"/>
  <c r="F276" i="2"/>
  <c r="F123" i="3"/>
  <c r="F158" i="2"/>
  <c r="I150" i="3"/>
  <c r="F231" i="3"/>
  <c r="F294" i="2"/>
  <c r="B230" i="3"/>
  <c r="J230" i="3"/>
  <c r="F230" i="3"/>
  <c r="F293" i="2"/>
  <c r="I230" i="3"/>
  <c r="F245" i="3"/>
  <c r="B245" i="3"/>
  <c r="I245" i="3"/>
  <c r="C230" i="3"/>
  <c r="I192" i="3"/>
  <c r="B192" i="3"/>
  <c r="C192" i="3"/>
  <c r="J192" i="3"/>
  <c r="C205" i="3"/>
  <c r="B205" i="3"/>
  <c r="F206" i="3"/>
  <c r="F261" i="2"/>
  <c r="C206" i="3"/>
  <c r="J206" i="3"/>
  <c r="I206" i="3"/>
  <c r="J220" i="3"/>
  <c r="C220" i="3"/>
  <c r="B220" i="3"/>
  <c r="F220" i="3"/>
  <c r="F279" i="2"/>
  <c r="I220" i="3"/>
  <c r="B216" i="3"/>
  <c r="E221" i="3"/>
  <c r="F216" i="3"/>
  <c r="F275" i="2"/>
  <c r="I219" i="3"/>
  <c r="F219" i="3"/>
  <c r="F278" i="2"/>
  <c r="J219" i="3"/>
  <c r="C216" i="3"/>
  <c r="I124" i="3"/>
  <c r="C124" i="3"/>
  <c r="F124" i="3"/>
  <c r="B124" i="3"/>
  <c r="J124" i="3"/>
  <c r="I126" i="3"/>
  <c r="J126" i="3"/>
  <c r="I122" i="3"/>
  <c r="H127" i="3"/>
  <c r="C122" i="3"/>
  <c r="J122" i="3"/>
  <c r="C139" i="3"/>
  <c r="F139" i="3"/>
  <c r="F177" i="2"/>
  <c r="J139" i="3"/>
  <c r="B139" i="3"/>
  <c r="J135" i="3"/>
  <c r="C135" i="3"/>
  <c r="B135" i="3"/>
  <c r="F135" i="3"/>
  <c r="F173" i="2"/>
  <c r="E140" i="3"/>
  <c r="B137" i="3"/>
  <c r="J137" i="3"/>
  <c r="F137" i="3"/>
  <c r="F175" i="2"/>
  <c r="I137" i="3"/>
  <c r="J152" i="3"/>
  <c r="B152" i="3"/>
  <c r="I152" i="3"/>
  <c r="C152" i="3"/>
  <c r="C148" i="3"/>
  <c r="E153" i="3"/>
  <c r="B166" i="3"/>
  <c r="F166" i="3"/>
  <c r="F209" i="2"/>
  <c r="J166" i="3"/>
  <c r="I166" i="3"/>
  <c r="C168" i="3"/>
  <c r="I168" i="3"/>
  <c r="J168" i="3"/>
  <c r="C245" i="3"/>
  <c r="E195" i="3"/>
  <c r="D198" i="3"/>
  <c r="B190" i="3"/>
  <c r="J203" i="3"/>
  <c r="I203" i="3"/>
  <c r="J216" i="3"/>
  <c r="F205" i="3"/>
  <c r="F260" i="2"/>
  <c r="J245" i="3"/>
  <c r="B126" i="3"/>
  <c r="J125" i="3"/>
  <c r="B125" i="3"/>
  <c r="I125" i="3"/>
  <c r="I135" i="3"/>
  <c r="H140" i="3"/>
  <c r="G195" i="3"/>
  <c r="B203" i="3"/>
  <c r="E208" i="3"/>
  <c r="I207" i="3"/>
  <c r="B207" i="3"/>
  <c r="F207" i="3"/>
  <c r="F262" i="2"/>
  <c r="B204" i="3"/>
  <c r="J204" i="3"/>
  <c r="I205" i="3"/>
  <c r="B219" i="3"/>
  <c r="I216" i="3"/>
  <c r="I218" i="3"/>
  <c r="F218" i="3"/>
  <c r="F277" i="2"/>
  <c r="I244" i="3"/>
  <c r="F244" i="3"/>
  <c r="F311" i="2"/>
  <c r="B244" i="3"/>
  <c r="H247" i="3"/>
  <c r="G221" i="3"/>
  <c r="D208" i="3"/>
  <c r="C244" i="3"/>
  <c r="G247" i="3"/>
  <c r="H250" i="3"/>
  <c r="C219" i="3"/>
  <c r="J123" i="3"/>
  <c r="I123" i="3"/>
  <c r="C218" i="3"/>
  <c r="C126" i="3"/>
  <c r="F126" i="3"/>
  <c r="F161" i="2"/>
  <c r="C181" i="3"/>
  <c r="F181" i="3"/>
  <c r="E182" i="3"/>
  <c r="I180" i="3"/>
  <c r="F190" i="3"/>
  <c r="C190" i="3"/>
  <c r="F192" i="3"/>
  <c r="F243" i="2"/>
  <c r="I229" i="3"/>
  <c r="G234" i="3"/>
  <c r="F243" i="3"/>
  <c r="F310" i="2"/>
  <c r="J243" i="3"/>
  <c r="I243" i="3"/>
  <c r="I242" i="3"/>
  <c r="B122" i="3"/>
  <c r="F122" i="3"/>
  <c r="F157" i="2"/>
  <c r="J138" i="3"/>
  <c r="D140" i="3"/>
  <c r="I138" i="3"/>
  <c r="B136" i="3"/>
  <c r="I136" i="3"/>
  <c r="F136" i="3"/>
  <c r="F174" i="2"/>
  <c r="D153" i="3"/>
  <c r="C151" i="3"/>
  <c r="J151" i="3"/>
  <c r="F151" i="3"/>
  <c r="F193" i="2"/>
  <c r="H195" i="3"/>
  <c r="C150" i="3"/>
  <c r="F150" i="3"/>
  <c r="F192" i="2"/>
  <c r="C203" i="3"/>
  <c r="F203" i="3"/>
  <c r="B218" i="3"/>
  <c r="B123" i="3"/>
  <c r="J136" i="3"/>
  <c r="J207" i="3"/>
  <c r="G127" i="3"/>
  <c r="G140" i="3"/>
  <c r="F125" i="3"/>
  <c r="F160" i="2"/>
  <c r="C125" i="3"/>
  <c r="H153" i="3"/>
  <c r="F164" i="3"/>
  <c r="F207" i="2"/>
  <c r="I164" i="3"/>
  <c r="C164" i="3"/>
  <c r="H169" i="3"/>
  <c r="J180" i="3"/>
  <c r="D182" i="3"/>
  <c r="F180" i="3"/>
  <c r="B179" i="3"/>
  <c r="I179" i="3"/>
  <c r="F179" i="3"/>
  <c r="I194" i="3"/>
  <c r="F194" i="3"/>
  <c r="F245" i="2"/>
  <c r="C194" i="3"/>
  <c r="J194" i="3"/>
  <c r="F191" i="3"/>
  <c r="F242" i="2"/>
  <c r="B229" i="3"/>
  <c r="J229" i="3"/>
  <c r="D234" i="3"/>
  <c r="F229" i="3"/>
  <c r="F292" i="2"/>
  <c r="C233" i="3"/>
  <c r="B233" i="3"/>
  <c r="I233" i="3"/>
  <c r="J246" i="3"/>
  <c r="F246" i="3"/>
  <c r="F313" i="2"/>
  <c r="B246" i="3"/>
  <c r="J110" i="3"/>
  <c r="I110" i="3"/>
  <c r="F110" i="3"/>
  <c r="F141" i="2"/>
  <c r="C112" i="3"/>
  <c r="B112" i="3"/>
  <c r="F112" i="3"/>
  <c r="F143" i="2"/>
  <c r="G114" i="3"/>
  <c r="J112" i="3"/>
  <c r="F111" i="3"/>
  <c r="F142" i="2"/>
  <c r="B111" i="3"/>
  <c r="C111" i="3"/>
  <c r="I111" i="3"/>
  <c r="J111" i="3"/>
  <c r="C110" i="3"/>
  <c r="I109" i="3"/>
  <c r="F109" i="3"/>
  <c r="F140" i="2"/>
  <c r="C109" i="3"/>
  <c r="C100" i="3"/>
  <c r="J100" i="3"/>
  <c r="J99" i="3"/>
  <c r="F99" i="3"/>
  <c r="F126" i="2"/>
  <c r="C99" i="3"/>
  <c r="B99" i="3"/>
  <c r="C97" i="3"/>
  <c r="G101" i="3"/>
  <c r="C96" i="3"/>
  <c r="B97" i="3"/>
  <c r="F97" i="3"/>
  <c r="F124" i="2"/>
  <c r="J97" i="3"/>
  <c r="E101" i="3"/>
  <c r="I97" i="3"/>
  <c r="B96" i="3"/>
  <c r="F96" i="3"/>
  <c r="F123" i="2"/>
  <c r="I96" i="3"/>
  <c r="J96" i="3"/>
  <c r="F83" i="3"/>
  <c r="F106" i="2"/>
  <c r="C83" i="3"/>
  <c r="I83" i="3"/>
  <c r="J83" i="3"/>
  <c r="F85" i="3"/>
  <c r="F108" i="2"/>
  <c r="I86" i="3"/>
  <c r="B84" i="3"/>
  <c r="G88" i="3"/>
  <c r="F84" i="3"/>
  <c r="C84" i="3"/>
  <c r="I84" i="3"/>
  <c r="J84" i="3"/>
  <c r="J85" i="3"/>
  <c r="C85" i="3"/>
  <c r="B85" i="3"/>
  <c r="J86" i="3"/>
  <c r="C86" i="3"/>
  <c r="H88" i="3"/>
  <c r="B86" i="3"/>
  <c r="F86" i="3"/>
  <c r="J87" i="3"/>
  <c r="F87" i="3"/>
  <c r="B87" i="3"/>
  <c r="C87" i="3"/>
  <c r="I87" i="3"/>
  <c r="E88" i="3"/>
  <c r="H75" i="3"/>
  <c r="J70" i="3"/>
  <c r="B74" i="3"/>
  <c r="J74" i="3"/>
  <c r="I74" i="3"/>
  <c r="F74" i="3"/>
  <c r="F93" i="2"/>
  <c r="I73" i="3"/>
  <c r="C73" i="3"/>
  <c r="F73" i="3"/>
  <c r="F92" i="2"/>
  <c r="B73" i="3"/>
  <c r="I72" i="3"/>
  <c r="C72" i="3"/>
  <c r="B72" i="3"/>
  <c r="F72" i="3"/>
  <c r="F91" i="2"/>
  <c r="J71" i="3"/>
  <c r="B71" i="3"/>
  <c r="I71" i="3"/>
  <c r="C71" i="3"/>
  <c r="I70" i="3"/>
  <c r="B70" i="3"/>
  <c r="C70" i="3"/>
  <c r="D75" i="3"/>
  <c r="F70" i="3"/>
  <c r="F89" i="2"/>
  <c r="C60" i="3"/>
  <c r="J59" i="3"/>
  <c r="J58" i="3"/>
  <c r="H62" i="3"/>
  <c r="C58" i="3"/>
  <c r="F58" i="3"/>
  <c r="F73" i="2"/>
  <c r="I58" i="3"/>
  <c r="B59" i="3"/>
  <c r="F59" i="3"/>
  <c r="I60" i="3"/>
  <c r="G62" i="3"/>
  <c r="B61" i="3"/>
  <c r="C61" i="3"/>
  <c r="I61" i="3"/>
  <c r="C47" i="3"/>
  <c r="B48" i="3"/>
  <c r="B47" i="3"/>
  <c r="E49" i="3"/>
  <c r="I33" i="3"/>
  <c r="H36" i="3"/>
  <c r="F33" i="3"/>
  <c r="F40" i="2"/>
  <c r="J33" i="3"/>
  <c r="B33" i="3"/>
  <c r="I34" i="3"/>
  <c r="C34" i="3"/>
  <c r="B34" i="3"/>
  <c r="I35" i="3"/>
  <c r="B35" i="3"/>
  <c r="J35" i="3"/>
  <c r="E36" i="3"/>
  <c r="C35" i="3"/>
  <c r="F35" i="3"/>
  <c r="I18" i="3"/>
  <c r="C20" i="3"/>
  <c r="I20" i="3"/>
  <c r="J20" i="3"/>
  <c r="J18" i="3"/>
  <c r="H23" i="3"/>
  <c r="C19" i="3"/>
  <c r="B20" i="3"/>
  <c r="F21" i="3"/>
  <c r="F24" i="2"/>
  <c r="J22" i="3"/>
  <c r="I19" i="3"/>
  <c r="J19" i="3"/>
  <c r="C7" i="3"/>
  <c r="I8" i="3"/>
  <c r="C5" i="3"/>
  <c r="J5" i="3"/>
  <c r="H9" i="3"/>
  <c r="I5" i="3"/>
  <c r="B5" i="3"/>
  <c r="J7" i="3"/>
  <c r="I7" i="3"/>
  <c r="B7" i="3"/>
  <c r="J8" i="3"/>
  <c r="G9" i="3"/>
  <c r="H13" i="3"/>
  <c r="B8" i="3"/>
  <c r="C8" i="3"/>
  <c r="E9" i="3"/>
  <c r="J378" i="2"/>
  <c r="J380" i="2"/>
  <c r="D211" i="3"/>
  <c r="H39" i="3"/>
  <c r="C251" i="2"/>
  <c r="C268" i="2"/>
  <c r="I319" i="2"/>
  <c r="D26" i="3"/>
  <c r="I15" i="2"/>
  <c r="H211" i="3"/>
  <c r="D130" i="3"/>
  <c r="H78" i="3"/>
  <c r="D91" i="3"/>
  <c r="D78" i="3"/>
  <c r="D52" i="3"/>
  <c r="H26" i="3"/>
  <c r="D104" i="3"/>
  <c r="D65" i="3"/>
  <c r="D39" i="3"/>
  <c r="D172" i="3"/>
  <c r="H185" i="3"/>
  <c r="D250" i="3"/>
  <c r="H52" i="3"/>
  <c r="H104" i="3"/>
  <c r="D13" i="3"/>
  <c r="J62" i="3"/>
  <c r="I65" i="3"/>
  <c r="H91" i="3"/>
  <c r="D117" i="3"/>
  <c r="J114" i="3"/>
  <c r="I117" i="3"/>
  <c r="H143" i="3"/>
  <c r="H224" i="3"/>
  <c r="I153" i="3"/>
  <c r="G159" i="3"/>
  <c r="J36" i="3"/>
  <c r="I39" i="3"/>
  <c r="B114" i="3"/>
  <c r="C117" i="3"/>
  <c r="C49" i="3"/>
  <c r="E52" i="3"/>
  <c r="D237" i="3"/>
  <c r="B49" i="3"/>
  <c r="C52" i="3"/>
  <c r="B23" i="3"/>
  <c r="C26" i="3"/>
  <c r="J182" i="3"/>
  <c r="I185" i="3"/>
  <c r="C247" i="3"/>
  <c r="E250" i="3"/>
  <c r="C23" i="3"/>
  <c r="E26" i="3"/>
  <c r="C36" i="3"/>
  <c r="E39" i="3"/>
  <c r="H117" i="3"/>
  <c r="J49" i="3"/>
  <c r="I52" i="3"/>
  <c r="I49" i="3"/>
  <c r="G52" i="3"/>
  <c r="C62" i="3"/>
  <c r="E65" i="3"/>
  <c r="I114" i="3"/>
  <c r="G117" i="3"/>
  <c r="J153" i="3"/>
  <c r="I159" i="3"/>
  <c r="H237" i="3"/>
  <c r="C182" i="3"/>
  <c r="E185" i="3"/>
  <c r="J221" i="3"/>
  <c r="I224" i="3"/>
  <c r="B169" i="3"/>
  <c r="C172" i="3"/>
  <c r="D224" i="3"/>
  <c r="C9" i="3"/>
  <c r="E13" i="3"/>
  <c r="C101" i="3"/>
  <c r="E104" i="3"/>
  <c r="B182" i="3"/>
  <c r="C185" i="3"/>
  <c r="H172" i="3"/>
  <c r="H130" i="3"/>
  <c r="B153" i="3"/>
  <c r="C159" i="3"/>
  <c r="B234" i="3"/>
  <c r="C237" i="3"/>
  <c r="H159" i="3"/>
  <c r="I234" i="3"/>
  <c r="G237" i="3"/>
  <c r="I221" i="3"/>
  <c r="G224" i="3"/>
  <c r="I140" i="3"/>
  <c r="G143" i="3"/>
  <c r="C169" i="3"/>
  <c r="E172" i="3"/>
  <c r="B127" i="3"/>
  <c r="C130" i="3"/>
  <c r="I208" i="3"/>
  <c r="G211" i="3"/>
  <c r="C127" i="3"/>
  <c r="E130" i="3"/>
  <c r="J195" i="3"/>
  <c r="I198" i="3"/>
  <c r="D143" i="3"/>
  <c r="J169" i="3"/>
  <c r="I172" i="3"/>
  <c r="C140" i="3"/>
  <c r="E143" i="3"/>
  <c r="J247" i="3"/>
  <c r="I250" i="3"/>
  <c r="J208" i="3"/>
  <c r="I211" i="3"/>
  <c r="D185" i="3"/>
  <c r="I169" i="3"/>
  <c r="G172" i="3"/>
  <c r="C208" i="3"/>
  <c r="E211" i="3"/>
  <c r="C195" i="3"/>
  <c r="E198" i="3"/>
  <c r="H198" i="3"/>
  <c r="B195" i="3"/>
  <c r="C198" i="3"/>
  <c r="J140" i="3"/>
  <c r="I143" i="3"/>
  <c r="I127" i="3"/>
  <c r="G130" i="3"/>
  <c r="C221" i="3"/>
  <c r="E224" i="3"/>
  <c r="B221" i="3"/>
  <c r="C224" i="3"/>
  <c r="C234" i="3"/>
  <c r="E237" i="3"/>
  <c r="B140" i="3"/>
  <c r="C143" i="3"/>
  <c r="D159" i="3"/>
  <c r="B208" i="3"/>
  <c r="C211" i="3"/>
  <c r="C153" i="3"/>
  <c r="E159" i="3"/>
  <c r="I195" i="3"/>
  <c r="G198" i="3"/>
  <c r="J234" i="3"/>
  <c r="I237" i="3"/>
  <c r="I182" i="3"/>
  <c r="G185" i="3"/>
  <c r="I247" i="3"/>
  <c r="G250" i="3"/>
  <c r="B247" i="3"/>
  <c r="C250" i="3"/>
  <c r="J127" i="3"/>
  <c r="I130" i="3"/>
  <c r="C114" i="3"/>
  <c r="E117" i="3"/>
  <c r="I101" i="3"/>
  <c r="G104" i="3"/>
  <c r="B101" i="3"/>
  <c r="C104" i="3"/>
  <c r="J101" i="3"/>
  <c r="I104" i="3"/>
  <c r="J88" i="3"/>
  <c r="I91" i="3"/>
  <c r="I88" i="3"/>
  <c r="G91" i="3"/>
  <c r="C88" i="3"/>
  <c r="E91" i="3"/>
  <c r="B88" i="3"/>
  <c r="C91" i="3"/>
  <c r="C75" i="3"/>
  <c r="E78" i="3"/>
  <c r="J75" i="3"/>
  <c r="I78" i="3"/>
  <c r="B75" i="3"/>
  <c r="C78" i="3"/>
  <c r="I75" i="3"/>
  <c r="G78" i="3"/>
  <c r="I62" i="3"/>
  <c r="G65" i="3"/>
  <c r="B62" i="3"/>
  <c r="C65" i="3"/>
  <c r="H65" i="3"/>
  <c r="I36" i="3"/>
  <c r="G39" i="3"/>
  <c r="B36" i="3"/>
  <c r="C39" i="3"/>
  <c r="I23" i="3"/>
  <c r="G26" i="3"/>
  <c r="J23" i="3"/>
  <c r="I26" i="3"/>
  <c r="I9" i="3"/>
  <c r="G13" i="3"/>
  <c r="J9" i="3"/>
  <c r="I13" i="3"/>
  <c r="B9" i="3"/>
  <c r="C13" i="3"/>
  <c r="C31" i="2"/>
  <c r="I48" i="2"/>
  <c r="I81" i="2"/>
  <c r="C115" i="2"/>
  <c r="I251" i="2"/>
  <c r="I284" i="2"/>
  <c r="I150" i="2"/>
  <c r="I285" i="2"/>
  <c r="I116" i="2"/>
  <c r="I65" i="2"/>
  <c r="C65" i="2"/>
  <c r="C167" i="2"/>
  <c r="I82" i="2"/>
  <c r="C98" i="2"/>
  <c r="C132" i="2"/>
  <c r="C318" i="2"/>
  <c r="I250" i="2"/>
  <c r="C182" i="2"/>
  <c r="I166" i="2"/>
  <c r="C183" i="2"/>
  <c r="C166" i="2"/>
  <c r="I301" i="2"/>
  <c r="I167" i="2"/>
  <c r="C149" i="2"/>
  <c r="I183" i="2"/>
  <c r="C319" i="2"/>
  <c r="C82" i="2"/>
  <c r="C99" i="2"/>
  <c r="I268" i="2"/>
  <c r="I98" i="2"/>
  <c r="C200" i="2"/>
  <c r="C234" i="2"/>
  <c r="I267" i="2"/>
  <c r="C199" i="2"/>
  <c r="I149" i="2"/>
  <c r="C81" i="2"/>
  <c r="I115" i="2"/>
  <c r="I132" i="2"/>
  <c r="I318" i="2"/>
  <c r="I200" i="2"/>
  <c r="I217" i="2"/>
  <c r="C285" i="2"/>
  <c r="I302" i="2"/>
  <c r="I64" i="2"/>
  <c r="C64" i="2"/>
  <c r="I234" i="2"/>
  <c r="C133" i="2"/>
  <c r="C116" i="2"/>
  <c r="I233" i="2"/>
  <c r="C267" i="2"/>
  <c r="C284" i="2"/>
  <c r="C250" i="2"/>
  <c r="I216" i="2"/>
  <c r="I182" i="2"/>
  <c r="C301" i="2"/>
  <c r="C233" i="2"/>
  <c r="C216" i="2"/>
  <c r="C302" i="2"/>
  <c r="I199" i="2"/>
  <c r="C150" i="2"/>
  <c r="I133" i="2"/>
  <c r="C217" i="2"/>
  <c r="I99" i="2"/>
  <c r="C47" i="2"/>
  <c r="I47" i="2"/>
  <c r="C48" i="2"/>
  <c r="C14" i="2"/>
  <c r="I30" i="2"/>
  <c r="C15" i="2"/>
  <c r="I31" i="2"/>
  <c r="I14" i="2"/>
  <c r="C30" i="2"/>
  <c r="H28" i="11"/>
  <c r="J43" i="8"/>
  <c r="H20" i="11"/>
  <c r="J29" i="8"/>
  <c r="H29" i="11"/>
  <c r="J44" i="8"/>
  <c r="H19" i="11"/>
  <c r="J28" i="8"/>
  <c r="H38" i="11"/>
  <c r="J59" i="8"/>
  <c r="H37" i="11"/>
  <c r="J58" i="8"/>
  <c r="H10" i="11"/>
  <c r="J13" i="8"/>
  <c r="H11" i="11"/>
  <c r="J14" i="8"/>
  <c r="J329" i="2"/>
  <c r="J326" i="2"/>
  <c r="J328" i="2"/>
  <c r="J327" i="2"/>
  <c r="J330" i="2"/>
  <c r="B330" i="2"/>
  <c r="B328" i="2"/>
  <c r="B329" i="2"/>
  <c r="B327" i="2"/>
  <c r="B326" i="2"/>
  <c r="J311" i="2"/>
  <c r="J309" i="2"/>
  <c r="J313" i="2"/>
  <c r="J312" i="2"/>
  <c r="J310" i="2"/>
  <c r="B310" i="2"/>
  <c r="B309" i="2"/>
  <c r="J294" i="2"/>
  <c r="J292" i="2"/>
  <c r="J295" i="2"/>
  <c r="J296" i="2"/>
  <c r="J293" i="2"/>
  <c r="B295" i="2"/>
  <c r="B294" i="2"/>
  <c r="B296" i="2"/>
  <c r="B293" i="2"/>
  <c r="B292" i="2"/>
  <c r="J278" i="2"/>
  <c r="J279" i="2"/>
  <c r="J276" i="2"/>
  <c r="J275" i="2"/>
  <c r="J277" i="2"/>
  <c r="B278" i="2"/>
  <c r="B277" i="2"/>
  <c r="B276" i="2"/>
  <c r="B279" i="2"/>
  <c r="B275" i="2"/>
</calcChain>
</file>

<file path=xl/sharedStrings.xml><?xml version="1.0" encoding="utf-8"?>
<sst xmlns="http://schemas.openxmlformats.org/spreadsheetml/2006/main" count="1313" uniqueCount="284">
  <si>
    <t>Team Name</t>
  </si>
  <si>
    <t>CKF-1</t>
  </si>
  <si>
    <t>CKF-2</t>
  </si>
  <si>
    <t>COMP-1</t>
  </si>
  <si>
    <t>COMP-2</t>
  </si>
  <si>
    <t>COMP-3</t>
  </si>
  <si>
    <t>COMP-4</t>
  </si>
  <si>
    <t>NCKF-1</t>
  </si>
  <si>
    <t>NCKF-2</t>
  </si>
  <si>
    <t>OBUKAN</t>
  </si>
  <si>
    <t>PNKF-1</t>
  </si>
  <si>
    <t>PNKF-2</t>
  </si>
  <si>
    <t>PNKF-3</t>
  </si>
  <si>
    <t>SCO-1</t>
  </si>
  <si>
    <t>SCO-2</t>
  </si>
  <si>
    <t>SWKIF-1</t>
  </si>
  <si>
    <t>SWKIF-2</t>
  </si>
  <si>
    <t>Player 1</t>
  </si>
  <si>
    <t>M. Kobayashi</t>
  </si>
  <si>
    <t>K. Darbyshire</t>
  </si>
  <si>
    <t>N. Lee</t>
  </si>
  <si>
    <t xml:space="preserve">B. Yeung </t>
  </si>
  <si>
    <t>S. Gaton</t>
  </si>
  <si>
    <t>S. Tyree</t>
  </si>
  <si>
    <t>A. Niizawa-Morris</t>
  </si>
  <si>
    <t>E. Pedersen</t>
  </si>
  <si>
    <t>V. Le</t>
  </si>
  <si>
    <t>J. DeJong</t>
  </si>
  <si>
    <t>M. Blechschmidt</t>
  </si>
  <si>
    <t>K. McManus</t>
  </si>
  <si>
    <t>Y. Saito</t>
  </si>
  <si>
    <t>S. Zou</t>
  </si>
  <si>
    <t>H. Dang</t>
  </si>
  <si>
    <t>S. Uluh</t>
  </si>
  <si>
    <t>Player 2</t>
  </si>
  <si>
    <t>J. Kurahashi</t>
  </si>
  <si>
    <t>A. Espiritu</t>
  </si>
  <si>
    <t>M. Morita</t>
  </si>
  <si>
    <t>D. Wilson</t>
  </si>
  <si>
    <t>M. Kanemoto</t>
  </si>
  <si>
    <t>A. Epilepsia</t>
  </si>
  <si>
    <t>E. Tam</t>
  </si>
  <si>
    <t>T-L. Liew</t>
  </si>
  <si>
    <t>Y. Lee</t>
  </si>
  <si>
    <t>E. DeJong</t>
  </si>
  <si>
    <t>M. DeJong</t>
  </si>
  <si>
    <t>F.Y. Chu</t>
  </si>
  <si>
    <t>V. Kuo</t>
  </si>
  <si>
    <t>J. Harasawa</t>
  </si>
  <si>
    <t>A. Darrah</t>
  </si>
  <si>
    <t>J. Colangan</t>
  </si>
  <si>
    <t>Player 3</t>
  </si>
  <si>
    <t>Ha. Yamada</t>
  </si>
  <si>
    <t>Hi. Yamada</t>
  </si>
  <si>
    <t>X</t>
  </si>
  <si>
    <t xml:space="preserve">P. De La Loza </t>
  </si>
  <si>
    <t>S. Jan</t>
  </si>
  <si>
    <t>G. An</t>
  </si>
  <si>
    <t>D. Liebschner</t>
  </si>
  <si>
    <t>N. Grimes</t>
  </si>
  <si>
    <t>M. Rinaldi</t>
  </si>
  <si>
    <t>M. Ohashi</t>
  </si>
  <si>
    <t>I. Lorimer</t>
  </si>
  <si>
    <t>T. Hsu</t>
  </si>
  <si>
    <t>D. Verastigue</t>
  </si>
  <si>
    <t>M. Park</t>
  </si>
  <si>
    <t>Player 4</t>
  </si>
  <si>
    <t>L. Murao</t>
  </si>
  <si>
    <t>F. Chan</t>
  </si>
  <si>
    <t>X. Li</t>
  </si>
  <si>
    <t>K. De La Loza</t>
  </si>
  <si>
    <t>T. Canada</t>
  </si>
  <si>
    <t>D. Chinn</t>
  </si>
  <si>
    <t>A. Takami</t>
  </si>
  <si>
    <t>R. Carrillo</t>
  </si>
  <si>
    <t>T. Vokata</t>
  </si>
  <si>
    <t>E. Marsten</t>
  </si>
  <si>
    <t>J. Chen</t>
  </si>
  <si>
    <t>N. Harigai</t>
  </si>
  <si>
    <t>L. Uchida</t>
  </si>
  <si>
    <t>N. Arnal</t>
  </si>
  <si>
    <t>M. Maeda</t>
  </si>
  <si>
    <t>Player 5</t>
  </si>
  <si>
    <t>W. Robillard</t>
  </si>
  <si>
    <t>V. Marchand</t>
  </si>
  <si>
    <t>M. Iwakabe</t>
  </si>
  <si>
    <t>D. Blanco</t>
  </si>
  <si>
    <t>R. Hayashi</t>
  </si>
  <si>
    <t>K. Kitchel</t>
  </si>
  <si>
    <t>A. Aono</t>
  </si>
  <si>
    <t>E. Pesek</t>
  </si>
  <si>
    <t>R. Wakasaki</t>
  </si>
  <si>
    <t>A. Nakayama</t>
  </si>
  <si>
    <t>J. Frazier-Day</t>
  </si>
  <si>
    <t>C. Nagasawa</t>
  </si>
  <si>
    <t>H. Hsueh</t>
  </si>
  <si>
    <t>E. Aoshima</t>
  </si>
  <si>
    <t>M. Adachi</t>
  </si>
  <si>
    <t>L. Tan</t>
  </si>
  <si>
    <t>Player List</t>
  </si>
  <si>
    <t>Group A</t>
  </si>
  <si>
    <t>UVICTORIA</t>
  </si>
  <si>
    <t>TACOMA</t>
  </si>
  <si>
    <t>EAST BAY</t>
  </si>
  <si>
    <t>Group B</t>
  </si>
  <si>
    <t>UNIV WA</t>
  </si>
  <si>
    <t>VANCOUVER</t>
  </si>
  <si>
    <t>UBC</t>
  </si>
  <si>
    <t>Group C</t>
  </si>
  <si>
    <t>NORTHWEST</t>
  </si>
  <si>
    <t>PORTLAND</t>
  </si>
  <si>
    <t>SIMON-FRASIER</t>
  </si>
  <si>
    <t>Group D</t>
  </si>
  <si>
    <t>SEATTLE</t>
  </si>
  <si>
    <t>KENT</t>
  </si>
  <si>
    <t>Group E</t>
  </si>
  <si>
    <t>BELLEVUE</t>
  </si>
  <si>
    <t>HIGHLINE</t>
  </si>
  <si>
    <t>SNO-KING</t>
  </si>
  <si>
    <t>Group F</t>
  </si>
  <si>
    <t>SPOKANE</t>
  </si>
  <si>
    <t>ALASKA</t>
  </si>
  <si>
    <t>STEVESTON</t>
  </si>
  <si>
    <t>Group G</t>
  </si>
  <si>
    <t>CASCADE</t>
  </si>
  <si>
    <t>Team G2</t>
  </si>
  <si>
    <t>Team G3</t>
  </si>
  <si>
    <t>Group H</t>
  </si>
  <si>
    <t>Team H1</t>
  </si>
  <si>
    <t>Team H2</t>
  </si>
  <si>
    <t>Team H3</t>
  </si>
  <si>
    <t>Group I</t>
  </si>
  <si>
    <t>Team I1</t>
  </si>
  <si>
    <t>Team I2</t>
  </si>
  <si>
    <t>Team I3</t>
  </si>
  <si>
    <t>Group J</t>
  </si>
  <si>
    <t>Team J1</t>
  </si>
  <si>
    <t>Team J2</t>
  </si>
  <si>
    <t>Team J3</t>
  </si>
  <si>
    <t>Match 1</t>
  </si>
  <si>
    <t>vs.</t>
  </si>
  <si>
    <t xml:space="preserve"> Name</t>
  </si>
  <si>
    <t>Penalty</t>
  </si>
  <si>
    <t>Points</t>
  </si>
  <si>
    <t>Tie</t>
  </si>
  <si>
    <t>Name</t>
  </si>
  <si>
    <t>x</t>
  </si>
  <si>
    <t>(K)</t>
  </si>
  <si>
    <t>M</t>
  </si>
  <si>
    <t>(H)</t>
  </si>
  <si>
    <t>^^</t>
  </si>
  <si>
    <t>P</t>
  </si>
  <si>
    <t>T     I     E            B     R     E     A     K     E     R</t>
  </si>
  <si>
    <r>
      <rPr>
        <b/>
        <sz val="16"/>
        <color indexed="9"/>
        <rFont val="Calibri"/>
        <family val="2"/>
      </rPr>
      <t>Team Win</t>
    </r>
    <r>
      <rPr>
        <sz val="16"/>
        <color indexed="9"/>
        <rFont val="Calibri"/>
        <family val="2"/>
      </rPr>
      <t xml:space="preserve"> (1="win")</t>
    </r>
  </si>
  <si>
    <t xml:space="preserve">Wins  </t>
  </si>
  <si>
    <t xml:space="preserve">  Wins</t>
  </si>
  <si>
    <t xml:space="preserve">Total Points  </t>
  </si>
  <si>
    <t xml:space="preserve">  Total Points</t>
  </si>
  <si>
    <t>Match 2</t>
  </si>
  <si>
    <t>(M)</t>
  </si>
  <si>
    <t>Match 3</t>
  </si>
  <si>
    <t>^</t>
  </si>
  <si>
    <t>K</t>
  </si>
  <si>
    <t>Match 4</t>
  </si>
  <si>
    <t>(D)</t>
  </si>
  <si>
    <t>Match 5</t>
  </si>
  <si>
    <t>Match 6</t>
  </si>
  <si>
    <t>D</t>
  </si>
  <si>
    <t>Match 7</t>
  </si>
  <si>
    <t>Match 8</t>
  </si>
  <si>
    <t>B. Yeung</t>
  </si>
  <si>
    <t>P. De La Loza</t>
  </si>
  <si>
    <t>Match 9</t>
  </si>
  <si>
    <t>Match 10</t>
  </si>
  <si>
    <t>Match 11</t>
  </si>
  <si>
    <t>B</t>
  </si>
  <si>
    <t>Match 12</t>
  </si>
  <si>
    <t>Match 13</t>
  </si>
  <si>
    <t>Match 14</t>
  </si>
  <si>
    <t>Match 15</t>
  </si>
  <si>
    <t>Match 16</t>
  </si>
  <si>
    <t>Match 17</t>
  </si>
  <si>
    <t>Match 18</t>
  </si>
  <si>
    <t>Match 19</t>
  </si>
  <si>
    <t>Match 20</t>
  </si>
  <si>
    <t>Match 21</t>
  </si>
  <si>
    <t>Match 22</t>
  </si>
  <si>
    <t>Match 23</t>
  </si>
  <si>
    <t>Wins</t>
  </si>
  <si>
    <t>Losses</t>
  </si>
  <si>
    <t>Automatic Point Tally</t>
  </si>
  <si>
    <t>SUM</t>
  </si>
  <si>
    <t>Red Winner?</t>
  </si>
  <si>
    <t>Red Wins</t>
  </si>
  <si>
    <t>Red Points</t>
  </si>
  <si>
    <t>Red Loss</t>
  </si>
  <si>
    <t>White Winner?</t>
  </si>
  <si>
    <t>White Wins</t>
  </si>
  <si>
    <t>White Points</t>
  </si>
  <si>
    <t>White Loss</t>
  </si>
  <si>
    <t>Winner Name</t>
  </si>
  <si>
    <t>Loser Name</t>
  </si>
  <si>
    <t>Match 1 Results</t>
  </si>
  <si>
    <t>Match 2 Results</t>
  </si>
  <si>
    <t>Match 3 Results</t>
  </si>
  <si>
    <t>Match 4 Results</t>
  </si>
  <si>
    <t>Match 5 Results</t>
  </si>
  <si>
    <t>Match 6 Results</t>
  </si>
  <si>
    <t>Match 7 Results</t>
  </si>
  <si>
    <t>Match 8 Results</t>
  </si>
  <si>
    <t>Match 9 Results</t>
  </si>
  <si>
    <t>Match 10 Results</t>
  </si>
  <si>
    <t>Match 11 Results</t>
  </si>
  <si>
    <t xml:space="preserve">Loss  </t>
  </si>
  <si>
    <t xml:space="preserve">  Loss</t>
  </si>
  <si>
    <t>Match 12 Results</t>
  </si>
  <si>
    <t>Match 13 Results</t>
  </si>
  <si>
    <t>Match 14 Results</t>
  </si>
  <si>
    <t>Match 15 Results</t>
  </si>
  <si>
    <t>Match 16 Results</t>
  </si>
  <si>
    <t>Match 17 Results</t>
  </si>
  <si>
    <t>Match 18 Results</t>
  </si>
  <si>
    <t>Match 19 Results</t>
  </si>
  <si>
    <t>Match 20 Results</t>
  </si>
  <si>
    <t>Match 21 Results</t>
  </si>
  <si>
    <t>Match 22 Results</t>
  </si>
  <si>
    <t>Match 23 Results</t>
  </si>
  <si>
    <t>GROUP A</t>
  </si>
  <si>
    <t>Team Win</t>
  </si>
  <si>
    <t>Totals</t>
  </si>
  <si>
    <t>Team Wins</t>
  </si>
  <si>
    <t>Placement</t>
  </si>
  <si>
    <t>A1</t>
  </si>
  <si>
    <t>A2</t>
  </si>
  <si>
    <t>A3</t>
  </si>
  <si>
    <t>A4</t>
  </si>
  <si>
    <t>GROUP B</t>
  </si>
  <si>
    <t>B1</t>
  </si>
  <si>
    <t>B2</t>
  </si>
  <si>
    <t>B3</t>
  </si>
  <si>
    <t>B4</t>
  </si>
  <si>
    <t>GROUP C</t>
  </si>
  <si>
    <t>C1</t>
  </si>
  <si>
    <t>C2</t>
  </si>
  <si>
    <t>C3</t>
  </si>
  <si>
    <t>C4</t>
  </si>
  <si>
    <t>GROUP D</t>
  </si>
  <si>
    <t>D1</t>
  </si>
  <si>
    <t>D2</t>
  </si>
  <si>
    <t>D3</t>
  </si>
  <si>
    <t>D4</t>
  </si>
  <si>
    <t>South Park</t>
  </si>
  <si>
    <t>Planet Express</t>
  </si>
  <si>
    <t>E. Cartman</t>
  </si>
  <si>
    <t>^ ^</t>
  </si>
  <si>
    <t>T</t>
  </si>
  <si>
    <t>Leela</t>
  </si>
  <si>
    <t>K. Bravlowski</t>
  </si>
  <si>
    <t>Fry</t>
  </si>
  <si>
    <t>S. Marsh</t>
  </si>
  <si>
    <t>Zoidberg</t>
  </si>
  <si>
    <t>K. McCormick</t>
  </si>
  <si>
    <t>Bender</t>
  </si>
  <si>
    <t>Butters</t>
  </si>
  <si>
    <t>Nibbler</t>
  </si>
  <si>
    <t>Automatic Point Tally - Do not modify</t>
  </si>
  <si>
    <t>Instructions:</t>
  </si>
  <si>
    <t>Designed for 1024 x 768 projectors.  No zoom level required (default 100%)</t>
  </si>
  <si>
    <t>For best effect, project in full screen (View &gt; Workbook Views &gt; Full Screen)</t>
  </si>
  <si>
    <t>Keep score as normal.  Points, wins, losses, and ties will automatically update.</t>
  </si>
  <si>
    <t>Be sure that you’re editing the scoring table for the correct match. (See Match number in the Bracket tab.)</t>
  </si>
  <si>
    <t>Type in the name of the team to automatically populate the players.</t>
  </si>
  <si>
    <t>If you need to change from the original order, you must type the new order. Do not move the cells around.</t>
  </si>
  <si>
    <t>If there is a tie-breaker match, you must manually update the number of wins and losses</t>
  </si>
  <si>
    <t>M = Men</t>
  </si>
  <si>
    <t>K = Kote</t>
  </si>
  <si>
    <t>D = Do</t>
  </si>
  <si>
    <t>H = Honsoku (point for penalties)</t>
  </si>
  <si>
    <t>^ = penalty (Shift-6)</t>
  </si>
  <si>
    <t>Put the first point in parentheses. (M), (K), (D), (H)</t>
  </si>
  <si>
    <t>Note: Comp.=Comprehensive, taking into account (in this order) the sum of team wins, individual wins, individual points.</t>
  </si>
  <si>
    <t>Comp</t>
  </si>
  <si>
    <t>Sorted Comp</t>
  </si>
  <si>
    <t>Comp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</si>
</sst>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26"/>
      <color indexed="13"/>
      <name val="Calibri"/>
      <family val="2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sz val="20"/>
      <color indexed="9"/>
      <name val="Arial"/>
      <family val="2"/>
    </font>
    <font>
      <sz val="10"/>
      <color indexed="11"/>
      <name val="Calibri"/>
      <family val="2"/>
    </font>
    <font>
      <sz val="16"/>
      <color indexed="9"/>
      <name val="Calibri"/>
      <family val="2"/>
    </font>
    <font>
      <sz val="12"/>
      <color indexed="9"/>
      <name val="Arial"/>
      <family val="2"/>
    </font>
    <font>
      <b/>
      <sz val="26"/>
      <color indexed="8"/>
      <name val="Calibri"/>
      <family val="2"/>
    </font>
    <font>
      <sz val="12"/>
      <color indexed="9"/>
      <name val="Times New Roman"/>
      <family val="2"/>
    </font>
    <font>
      <b/>
      <sz val="16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</cellStyleXfs>
  <cellXfs count="125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4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wrapText="1"/>
    </xf>
    <xf numFmtId="0" fontId="10" fillId="0" borderId="7" xfId="0" applyNumberFormat="1" applyFont="1" applyFill="1" applyBorder="1" applyAlignment="1"/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/>
    <xf numFmtId="0" fontId="1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14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4" borderId="0" xfId="0" applyNumberFormat="1" applyFont="1" applyFill="1" applyBorder="1" applyAlignment="1">
      <alignment horizontal="left" vertical="center"/>
    </xf>
    <xf numFmtId="0" fontId="10" fillId="4" borderId="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0" fillId="0" borderId="0" xfId="0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0" xfId="0" applyFont="1" applyBorder="1">
      <alignment vertical="center"/>
    </xf>
    <xf numFmtId="0" fontId="16" fillId="0" borderId="0" xfId="0" applyFont="1">
      <alignment vertical="center"/>
    </xf>
    <xf numFmtId="0" fontId="16" fillId="0" borderId="9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0" xfId="0" applyFont="1" applyBorder="1">
      <alignment vertical="center"/>
    </xf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/>
    <xf numFmtId="0" fontId="0" fillId="0" borderId="7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5" fillId="0" borderId="19" xfId="0" applyFont="1" applyBorder="1">
      <alignment vertical="center"/>
    </xf>
    <xf numFmtId="0" fontId="15" fillId="0" borderId="3" xfId="0" applyFont="1" applyBorder="1">
      <alignment vertical="center"/>
    </xf>
    <xf numFmtId="0" fontId="0" fillId="0" borderId="20" xfId="0" applyBorder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8" xfId="0" applyNumberFormat="1" applyFont="1" applyFill="1" applyBorder="1" applyAlignment="1">
      <alignment horizontal="right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0" fillId="0" borderId="5" xfId="0" applyBorder="1">
      <alignment vertical="center"/>
    </xf>
    <xf numFmtId="0" fontId="0" fillId="4" borderId="5" xfId="0" applyFill="1" applyBorder="1">
      <alignment vertical="center"/>
    </xf>
    <xf numFmtId="0" fontId="0" fillId="0" borderId="5" xfId="0" applyFill="1" applyBorder="1">
      <alignment vertical="center"/>
    </xf>
    <xf numFmtId="0" fontId="15" fillId="5" borderId="5" xfId="0" applyFont="1" applyFill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0" fillId="0" borderId="0" xfId="0">
      <alignment vertical="center"/>
    </xf>
    <xf numFmtId="0" fontId="1" fillId="0" borderId="18" xfId="0" applyNumberFormat="1" applyFont="1" applyFill="1" applyBorder="1" applyAlignment="1"/>
    <xf numFmtId="0" fontId="0" fillId="0" borderId="20" xfId="0" applyFont="1" applyBorder="1">
      <alignment vertical="center"/>
    </xf>
    <xf numFmtId="0" fontId="0" fillId="0" borderId="0" xfId="0">
      <alignment vertical="center"/>
    </xf>
    <xf numFmtId="0" fontId="15" fillId="0" borderId="16" xfId="0" applyFont="1" applyBorder="1">
      <alignment vertical="center"/>
    </xf>
    <xf numFmtId="0" fontId="15" fillId="0" borderId="18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16" xfId="0" applyFont="1" applyBorder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5" fillId="0" borderId="11" xfId="0" applyFont="1" applyBorder="1">
      <alignment vertical="center"/>
    </xf>
    <xf numFmtId="0" fontId="23" fillId="0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protection locked="0"/>
    </xf>
    <xf numFmtId="0" fontId="22" fillId="0" borderId="0" xfId="2" applyFont="1" applyFill="1" applyBorder="1" applyAlignment="1">
      <alignment horizontal="center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1" applyFont="1" applyFill="1" applyBorder="1" applyProtection="1">
      <protection locked="0"/>
    </xf>
    <xf numFmtId="0" fontId="23" fillId="0" borderId="0" xfId="1" applyFont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23" fillId="0" borderId="0" xfId="1" applyFont="1" applyFill="1" applyBorder="1" applyAlignment="1" applyProtection="1">
      <alignment horizontal="center"/>
      <protection locked="0"/>
    </xf>
    <xf numFmtId="0" fontId="0" fillId="0" borderId="0" xfId="0" applyBorder="1" applyAlignment="1"/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wrapText="1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0000"/>
      <rgbColor rgb="00D9D9D9"/>
      <rgbColor rgb="007F7F7F"/>
      <rgbColor rgb="00FF00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ry%20DeJong/Documents/Kendo/Jr%20Nationals%202012/Excel%20Files/Final%20files/Files%20for%20posting%20to%20web/Boys%20Tea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ound Robin"/>
      <sheetName val="Team Matches"/>
      <sheetName val="Round Robin Score Tally"/>
      <sheetName val="Team Matches Results Tally"/>
      <sheetName val="Tournament"/>
      <sheetName val="Players"/>
      <sheetName val="Team Data"/>
      <sheetName val="Sample Template"/>
      <sheetName val="Prep tips"/>
      <sheetName val="Instructions"/>
    </sheetNames>
    <sheetDataSet>
      <sheetData sheetId="0"/>
      <sheetData sheetId="1">
        <row r="14">
          <cell r="C14">
            <v>0</v>
          </cell>
        </row>
      </sheetData>
      <sheetData sheetId="2">
        <row r="4">
          <cell r="N4" t="str">
            <v>Totals</v>
          </cell>
        </row>
      </sheetData>
      <sheetData sheetId="3" refreshError="1"/>
      <sheetData sheetId="4" refreshError="1"/>
      <sheetData sheetId="5">
        <row r="3">
          <cell r="B3" t="str">
            <v>SCKF-A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34"/>
  <sheetViews>
    <sheetView topLeftCell="C1" zoomScaleNormal="100" workbookViewId="0">
      <selection activeCell="L22" sqref="L22"/>
    </sheetView>
  </sheetViews>
  <sheetFormatPr defaultRowHeight="14.25" customHeight="1"/>
  <cols>
    <col min="1" max="1" width="10.85546875" customWidth="1"/>
    <col min="2" max="2" width="13.85546875" customWidth="1"/>
    <col min="3" max="3" width="11.85546875" customWidth="1"/>
    <col min="4" max="4" width="11.7109375" customWidth="1"/>
    <col min="5" max="5" width="13.5703125" bestFit="1" customWidth="1"/>
    <col min="6" max="6" width="15.42578125" customWidth="1"/>
    <col min="7" max="7" width="13.7109375" customWidth="1"/>
    <col min="8" max="8" width="13.28515625" customWidth="1"/>
    <col min="9" max="9" width="12.85546875" bestFit="1" customWidth="1"/>
    <col min="10" max="10" width="12.5703125" bestFit="1" customWidth="1"/>
    <col min="11" max="11" width="10.85546875" bestFit="1" customWidth="1"/>
    <col min="12" max="12" width="11.7109375" bestFit="1" customWidth="1"/>
    <col min="13" max="13" width="10.28515625" bestFit="1" customWidth="1"/>
    <col min="14" max="14" width="14.7109375" bestFit="1" customWidth="1"/>
    <col min="16" max="16" width="12.85546875" bestFit="1" customWidth="1"/>
    <col min="17" max="17" width="10.85546875" bestFit="1" customWidth="1"/>
    <col min="23" max="23" width="10.85546875" bestFit="1" customWidth="1"/>
  </cols>
  <sheetData>
    <row r="1" spans="1:2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29</v>
      </c>
      <c r="N2" s="2" t="s">
        <v>30</v>
      </c>
      <c r="O2" s="2" t="s">
        <v>31</v>
      </c>
      <c r="P2" s="2" t="s">
        <v>32</v>
      </c>
      <c r="Q2" s="2" t="s">
        <v>33</v>
      </c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1" t="s">
        <v>34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  <c r="I3" s="2" t="s">
        <v>42</v>
      </c>
      <c r="J3" s="2" t="s">
        <v>43</v>
      </c>
      <c r="K3" s="2" t="s">
        <v>44</v>
      </c>
      <c r="L3" s="2" t="s">
        <v>45</v>
      </c>
      <c r="M3" s="2" t="s">
        <v>46</v>
      </c>
      <c r="N3" s="2" t="s">
        <v>47</v>
      </c>
      <c r="O3" s="2" t="s">
        <v>48</v>
      </c>
      <c r="P3" s="2" t="s">
        <v>49</v>
      </c>
      <c r="Q3" s="2" t="s">
        <v>50</v>
      </c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1" t="s">
        <v>51</v>
      </c>
      <c r="B4" s="2" t="s">
        <v>52</v>
      </c>
      <c r="C4" s="2" t="s">
        <v>53</v>
      </c>
      <c r="D4" s="2" t="s">
        <v>54</v>
      </c>
      <c r="E4" s="2" t="s">
        <v>55</v>
      </c>
      <c r="F4" s="2" t="s">
        <v>56</v>
      </c>
      <c r="G4" s="2"/>
      <c r="H4" s="2" t="s">
        <v>57</v>
      </c>
      <c r="I4" s="2" t="s">
        <v>58</v>
      </c>
      <c r="J4" s="2" t="s">
        <v>54</v>
      </c>
      <c r="K4" s="2" t="s">
        <v>59</v>
      </c>
      <c r="L4" s="2" t="s">
        <v>60</v>
      </c>
      <c r="M4" s="2" t="s">
        <v>61</v>
      </c>
      <c r="N4" s="2" t="s">
        <v>62</v>
      </c>
      <c r="O4" s="2" t="s">
        <v>63</v>
      </c>
      <c r="P4" s="2" t="s">
        <v>64</v>
      </c>
      <c r="Q4" s="2" t="s">
        <v>65</v>
      </c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1" t="s">
        <v>66</v>
      </c>
      <c r="B5" s="2" t="s">
        <v>67</v>
      </c>
      <c r="C5" s="2" t="s">
        <v>68</v>
      </c>
      <c r="D5" s="2" t="s">
        <v>69</v>
      </c>
      <c r="E5" s="2" t="s">
        <v>70</v>
      </c>
      <c r="F5" s="2" t="s">
        <v>71</v>
      </c>
      <c r="G5" s="2" t="s">
        <v>72</v>
      </c>
      <c r="H5" s="2" t="s">
        <v>73</v>
      </c>
      <c r="I5" s="2" t="s">
        <v>74</v>
      </c>
      <c r="J5" s="2" t="s">
        <v>75</v>
      </c>
      <c r="K5" s="2" t="s">
        <v>76</v>
      </c>
      <c r="L5" s="2" t="s">
        <v>77</v>
      </c>
      <c r="M5" s="2" t="s">
        <v>54</v>
      </c>
      <c r="N5" s="2" t="s">
        <v>78</v>
      </c>
      <c r="O5" s="2" t="s">
        <v>79</v>
      </c>
      <c r="P5" s="2" t="s">
        <v>80</v>
      </c>
      <c r="Q5" s="2" t="s">
        <v>81</v>
      </c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1" t="s">
        <v>82</v>
      </c>
      <c r="B6" s="2" t="s">
        <v>83</v>
      </c>
      <c r="C6" s="2" t="s">
        <v>84</v>
      </c>
      <c r="D6" s="2" t="s">
        <v>85</v>
      </c>
      <c r="E6" s="2" t="s">
        <v>86</v>
      </c>
      <c r="F6" s="2" t="s">
        <v>87</v>
      </c>
      <c r="G6" s="2" t="s">
        <v>88</v>
      </c>
      <c r="H6" s="2" t="s">
        <v>89</v>
      </c>
      <c r="I6" s="2" t="s">
        <v>90</v>
      </c>
      <c r="J6" s="2" t="s">
        <v>91</v>
      </c>
      <c r="K6" s="2" t="s">
        <v>92</v>
      </c>
      <c r="L6" s="2" t="s">
        <v>93</v>
      </c>
      <c r="M6" s="2" t="s">
        <v>94</v>
      </c>
      <c r="N6" s="2" t="s">
        <v>95</v>
      </c>
      <c r="O6" s="2" t="s">
        <v>96</v>
      </c>
      <c r="P6" s="2" t="s">
        <v>97</v>
      </c>
      <c r="Q6" s="2" t="s">
        <v>98</v>
      </c>
      <c r="R6" s="2"/>
      <c r="S6" s="2"/>
      <c r="T6" s="2"/>
      <c r="U6" s="2"/>
      <c r="V6" s="2"/>
      <c r="W6" s="2"/>
      <c r="X6" s="2"/>
      <c r="Y6" s="2"/>
      <c r="Z6" s="2"/>
    </row>
    <row r="8" spans="1:26" ht="14.25" customHeight="1">
      <c r="A8" s="107"/>
      <c r="B8" s="107"/>
      <c r="C8" s="2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11" spans="1:26" ht="14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3" spans="1:26" ht="14.25" customHeight="1">
      <c r="A13" s="107"/>
      <c r="B13" s="106"/>
      <c r="C13" s="106"/>
      <c r="D13" s="106"/>
      <c r="E13" s="106"/>
      <c r="F13" s="10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6" ht="14.25" customHeight="1">
      <c r="A14" s="107"/>
      <c r="B14" s="106"/>
      <c r="C14" s="106"/>
      <c r="D14" s="106"/>
      <c r="E14" s="106"/>
      <c r="F14" s="106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26" ht="14.25" customHeight="1">
      <c r="A15" s="107"/>
      <c r="B15" s="86"/>
      <c r="C15" s="87"/>
      <c r="D15" s="88"/>
      <c r="E15" s="88"/>
      <c r="F15" s="89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14.25" customHeight="1">
      <c r="A16" s="107"/>
      <c r="B16" s="86"/>
      <c r="C16" s="90"/>
      <c r="D16" s="91"/>
      <c r="E16" s="91"/>
      <c r="F16" s="92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2:6" ht="14.25" customHeight="1">
      <c r="B17" s="87"/>
      <c r="C17" s="93"/>
      <c r="D17" s="88"/>
      <c r="E17" s="88"/>
      <c r="F17" s="94"/>
    </row>
    <row r="18" spans="2:6" ht="14.25" customHeight="1">
      <c r="B18" s="95"/>
      <c r="C18" s="87"/>
      <c r="D18" s="88"/>
      <c r="E18" s="88"/>
      <c r="F18" s="89"/>
    </row>
    <row r="19" spans="2:6" ht="14.25" customHeight="1">
      <c r="B19" s="95"/>
      <c r="C19" s="87"/>
      <c r="D19" s="96"/>
      <c r="E19" s="96"/>
      <c r="F19" s="97"/>
    </row>
    <row r="20" spans="2:6" ht="14.25" customHeight="1">
      <c r="B20" s="98"/>
      <c r="C20" s="87"/>
      <c r="D20" s="99"/>
      <c r="E20" s="99"/>
      <c r="F20" s="85"/>
    </row>
    <row r="21" spans="2:6" ht="14.25" customHeight="1">
      <c r="B21" s="86"/>
      <c r="C21" s="87"/>
      <c r="D21" s="88"/>
      <c r="E21" s="88"/>
      <c r="F21" s="85"/>
    </row>
    <row r="22" spans="2:6" ht="14.25" customHeight="1">
      <c r="B22" s="100"/>
      <c r="C22" s="95"/>
      <c r="D22" s="101"/>
      <c r="E22" s="102"/>
      <c r="F22" s="85"/>
    </row>
    <row r="23" spans="2:6" ht="14.25" customHeight="1">
      <c r="B23" s="100"/>
      <c r="C23" s="95"/>
      <c r="D23" s="101"/>
      <c r="E23" s="102"/>
      <c r="F23" s="85"/>
    </row>
    <row r="24" spans="2:6" ht="14.25" customHeight="1">
      <c r="B24" s="86"/>
      <c r="C24" s="90"/>
      <c r="D24" s="91"/>
      <c r="E24" s="91"/>
      <c r="F24" s="85"/>
    </row>
    <row r="25" spans="2:6" ht="14.25" customHeight="1">
      <c r="B25" s="86"/>
      <c r="C25" s="103"/>
      <c r="D25" s="88"/>
      <c r="E25" s="88"/>
      <c r="F25" s="85"/>
    </row>
    <row r="26" spans="2:6" ht="14.25" customHeight="1">
      <c r="B26" s="95"/>
      <c r="C26" s="87"/>
      <c r="D26" s="88"/>
      <c r="E26" s="88"/>
      <c r="F26" s="85"/>
    </row>
    <row r="27" spans="2:6" ht="14.25" customHeight="1">
      <c r="B27" s="87"/>
      <c r="C27" s="93"/>
      <c r="D27" s="88"/>
      <c r="E27" s="88"/>
      <c r="F27" s="104"/>
    </row>
    <row r="28" spans="2:6" ht="14.25" customHeight="1">
      <c r="B28" s="87"/>
      <c r="C28" s="104"/>
      <c r="D28" s="88"/>
      <c r="E28" s="88"/>
      <c r="F28" s="85"/>
    </row>
    <row r="29" spans="2:6" ht="14.25" customHeight="1">
      <c r="B29" s="100"/>
      <c r="C29" s="102"/>
      <c r="D29" s="92"/>
      <c r="E29" s="97"/>
      <c r="F29" s="105"/>
    </row>
    <row r="30" spans="2:6" ht="14.25" customHeight="1">
      <c r="B30" s="102"/>
      <c r="C30" s="92"/>
      <c r="D30" s="92"/>
      <c r="E30" s="92"/>
      <c r="F30" s="85"/>
    </row>
    <row r="31" spans="2:6" ht="14.25" customHeight="1">
      <c r="B31" s="93"/>
      <c r="C31" s="104"/>
      <c r="D31" s="104"/>
      <c r="E31" s="104"/>
      <c r="F31" s="85"/>
    </row>
    <row r="32" spans="2:6" ht="14.25" customHeight="1">
      <c r="B32" s="93"/>
      <c r="C32" s="104"/>
      <c r="D32" s="104"/>
      <c r="E32" s="88"/>
      <c r="F32" s="85"/>
    </row>
    <row r="33" spans="2:6" ht="14.25" customHeight="1">
      <c r="B33" s="93"/>
      <c r="C33" s="104"/>
      <c r="D33" s="104"/>
      <c r="E33" s="104"/>
      <c r="F33" s="85"/>
    </row>
    <row r="34" spans="2:6" ht="14.25" customHeight="1">
      <c r="B34" s="106"/>
      <c r="C34" s="106"/>
      <c r="D34" s="106"/>
      <c r="E34" s="106"/>
      <c r="F34" s="106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4" workbookViewId="0">
      <selection activeCell="B46" sqref="B46"/>
    </sheetView>
  </sheetViews>
  <sheetFormatPr defaultRowHeight="12.75"/>
  <cols>
    <col min="1" max="1" width="10.5703125" customWidth="1"/>
    <col min="2" max="2" width="15.28515625" bestFit="1" customWidth="1"/>
  </cols>
  <sheetData>
    <row r="1" spans="1:8" ht="23.25">
      <c r="A1" s="59" t="s">
        <v>99</v>
      </c>
      <c r="B1" s="107"/>
      <c r="C1" s="107"/>
      <c r="D1" s="107"/>
      <c r="E1" s="107"/>
      <c r="F1" s="107"/>
      <c r="G1" s="107"/>
      <c r="H1" s="107"/>
    </row>
    <row r="4" spans="1:8" hidden="1">
      <c r="A4" s="31" t="s">
        <v>100</v>
      </c>
      <c r="B4" s="60" t="s">
        <v>101</v>
      </c>
      <c r="C4" s="107"/>
      <c r="D4" s="107"/>
      <c r="E4" s="107"/>
      <c r="F4" s="107"/>
      <c r="G4" s="107"/>
      <c r="H4" s="107"/>
    </row>
    <row r="5" spans="1:8" hidden="1">
      <c r="A5" s="107"/>
      <c r="B5" s="60" t="s">
        <v>102</v>
      </c>
      <c r="C5" s="107"/>
      <c r="D5" s="107"/>
      <c r="E5" s="107"/>
      <c r="F5" s="107"/>
      <c r="G5" s="107"/>
      <c r="H5" s="107"/>
    </row>
    <row r="6" spans="1:8" hidden="1">
      <c r="A6" s="107"/>
      <c r="B6" s="60" t="s">
        <v>103</v>
      </c>
      <c r="C6" s="107"/>
      <c r="D6" s="107"/>
      <c r="E6" s="107"/>
      <c r="F6" s="107"/>
      <c r="G6" s="107"/>
      <c r="H6" s="107"/>
    </row>
    <row r="7" spans="1:8" hidden="1">
      <c r="A7" s="107"/>
      <c r="B7" s="107"/>
      <c r="C7" s="107"/>
      <c r="D7" s="107"/>
      <c r="E7" s="107"/>
      <c r="F7" s="107"/>
      <c r="G7" s="107"/>
      <c r="H7" s="107"/>
    </row>
    <row r="8" spans="1:8" ht="15" hidden="1">
      <c r="A8" s="31" t="s">
        <v>104</v>
      </c>
      <c r="B8" s="61" t="s">
        <v>105</v>
      </c>
      <c r="C8" s="107"/>
      <c r="D8" s="107"/>
      <c r="E8" s="107"/>
      <c r="F8" s="1"/>
      <c r="G8" s="1"/>
      <c r="H8" s="1"/>
    </row>
    <row r="9" spans="1:8" hidden="1">
      <c r="A9" s="107"/>
      <c r="B9" s="61" t="s">
        <v>106</v>
      </c>
      <c r="C9" s="107"/>
      <c r="D9" s="107"/>
      <c r="E9" s="107"/>
      <c r="F9" s="107"/>
      <c r="G9" s="107"/>
      <c r="H9" s="107"/>
    </row>
    <row r="10" spans="1:8" hidden="1">
      <c r="A10" s="107"/>
      <c r="B10" s="61" t="s">
        <v>107</v>
      </c>
      <c r="C10" s="107"/>
      <c r="D10" s="107"/>
      <c r="E10" s="107"/>
      <c r="F10" s="107"/>
      <c r="G10" s="107"/>
      <c r="H10" s="107"/>
    </row>
    <row r="11" spans="1:8" hidden="1">
      <c r="A11" s="107"/>
      <c r="B11" s="107"/>
      <c r="C11" s="107"/>
      <c r="D11" s="107"/>
      <c r="E11" s="107"/>
      <c r="F11" s="107"/>
      <c r="G11" s="107"/>
      <c r="H11" s="107"/>
    </row>
    <row r="12" spans="1:8" hidden="1">
      <c r="A12" s="31" t="s">
        <v>108</v>
      </c>
      <c r="B12" s="60" t="s">
        <v>109</v>
      </c>
      <c r="C12" s="107"/>
      <c r="D12" s="107"/>
      <c r="E12" s="107"/>
      <c r="F12" s="107"/>
      <c r="G12" s="107"/>
      <c r="H12" s="107"/>
    </row>
    <row r="13" spans="1:8" ht="15" hidden="1">
      <c r="A13" s="107"/>
      <c r="B13" s="60" t="s">
        <v>110</v>
      </c>
      <c r="C13" s="107"/>
      <c r="D13" s="107"/>
      <c r="E13" s="1"/>
      <c r="F13" s="1"/>
      <c r="G13" s="1"/>
      <c r="H13" s="107"/>
    </row>
    <row r="14" spans="1:8" hidden="1">
      <c r="A14" s="107"/>
      <c r="B14" s="60" t="s">
        <v>111</v>
      </c>
      <c r="C14" s="107"/>
      <c r="D14" s="107"/>
      <c r="E14" s="107"/>
      <c r="F14" s="107"/>
      <c r="G14" s="107"/>
      <c r="H14" s="107"/>
    </row>
    <row r="15" spans="1:8" hidden="1">
      <c r="A15" s="107"/>
      <c r="B15" s="107"/>
      <c r="C15" s="107"/>
      <c r="D15" s="107"/>
      <c r="E15" s="107"/>
      <c r="F15" s="107"/>
      <c r="G15" s="107"/>
      <c r="H15" s="107"/>
    </row>
    <row r="16" spans="1:8" ht="15" hidden="1">
      <c r="A16" s="31" t="s">
        <v>112</v>
      </c>
      <c r="B16" s="61" t="s">
        <v>113</v>
      </c>
      <c r="C16" s="107"/>
      <c r="D16" s="107"/>
      <c r="E16" s="1"/>
      <c r="F16" s="1"/>
      <c r="G16" s="1"/>
      <c r="H16" s="107"/>
    </row>
    <row r="17" spans="1:6" hidden="1">
      <c r="A17" s="107"/>
      <c r="B17" s="61" t="s">
        <v>9</v>
      </c>
      <c r="C17" s="107"/>
      <c r="D17" s="107"/>
      <c r="E17" s="107"/>
      <c r="F17" s="107"/>
    </row>
    <row r="18" spans="1:6" hidden="1">
      <c r="A18" s="107"/>
      <c r="B18" s="61" t="s">
        <v>114</v>
      </c>
      <c r="C18" s="107"/>
      <c r="D18" s="107"/>
      <c r="E18" s="107"/>
      <c r="F18" s="107"/>
    </row>
    <row r="19" spans="1:6" hidden="1">
      <c r="A19" s="107"/>
      <c r="B19" s="107"/>
      <c r="C19" s="107"/>
      <c r="D19" s="107"/>
      <c r="E19" s="107"/>
      <c r="F19" s="107"/>
    </row>
    <row r="20" spans="1:6" ht="15" hidden="1">
      <c r="A20" s="31" t="s">
        <v>115</v>
      </c>
      <c r="B20" s="60" t="s">
        <v>116</v>
      </c>
      <c r="C20" s="107"/>
      <c r="D20" s="1"/>
      <c r="E20" s="1"/>
      <c r="F20" s="1"/>
    </row>
    <row r="21" spans="1:6" hidden="1">
      <c r="A21" s="107"/>
      <c r="B21" s="60" t="s">
        <v>117</v>
      </c>
      <c r="C21" s="107"/>
      <c r="D21" s="107"/>
      <c r="E21" s="107"/>
      <c r="F21" s="107"/>
    </row>
    <row r="22" spans="1:6" hidden="1">
      <c r="A22" s="107"/>
      <c r="B22" s="60" t="s">
        <v>118</v>
      </c>
      <c r="C22" s="107"/>
      <c r="D22" s="107"/>
      <c r="E22" s="107"/>
      <c r="F22" s="107"/>
    </row>
    <row r="23" spans="1:6" hidden="1">
      <c r="A23" s="107"/>
      <c r="B23" s="107"/>
      <c r="C23" s="107"/>
      <c r="D23" s="107"/>
      <c r="E23" s="107"/>
      <c r="F23" s="107"/>
    </row>
    <row r="24" spans="1:6" hidden="1">
      <c r="A24" s="31" t="s">
        <v>119</v>
      </c>
      <c r="B24" s="61" t="s">
        <v>120</v>
      </c>
      <c r="C24" s="107"/>
      <c r="D24" s="107"/>
      <c r="E24" s="107"/>
      <c r="F24" s="107"/>
    </row>
    <row r="25" spans="1:6" hidden="1">
      <c r="A25" s="107"/>
      <c r="B25" s="61" t="s">
        <v>121</v>
      </c>
      <c r="C25" s="107"/>
      <c r="D25" s="107"/>
      <c r="E25" s="107"/>
      <c r="F25" s="107"/>
    </row>
    <row r="26" spans="1:6" hidden="1">
      <c r="A26" s="107"/>
      <c r="B26" s="61" t="s">
        <v>122</v>
      </c>
      <c r="C26" s="107"/>
      <c r="D26" s="107"/>
      <c r="E26" s="107"/>
      <c r="F26" s="107"/>
    </row>
    <row r="27" spans="1:6" hidden="1">
      <c r="A27" s="107"/>
      <c r="B27" s="107"/>
      <c r="C27" s="107"/>
      <c r="D27" s="107"/>
      <c r="E27" s="107"/>
      <c r="F27" s="107"/>
    </row>
    <row r="28" spans="1:6" hidden="1">
      <c r="A28" s="31" t="s">
        <v>123</v>
      </c>
      <c r="B28" s="60" t="s">
        <v>124</v>
      </c>
      <c r="C28" s="107"/>
      <c r="D28" s="107"/>
      <c r="E28" s="107"/>
      <c r="F28" s="107"/>
    </row>
    <row r="29" spans="1:6" hidden="1">
      <c r="A29" s="107"/>
      <c r="B29" s="60" t="s">
        <v>125</v>
      </c>
      <c r="C29" s="107"/>
      <c r="D29" s="107"/>
      <c r="E29" s="107"/>
      <c r="F29" s="107"/>
    </row>
    <row r="30" spans="1:6" hidden="1">
      <c r="A30" s="107"/>
      <c r="B30" s="60" t="s">
        <v>126</v>
      </c>
      <c r="C30" s="107"/>
      <c r="D30" s="107"/>
      <c r="E30" s="107"/>
      <c r="F30" s="107"/>
    </row>
    <row r="31" spans="1:6" hidden="1">
      <c r="A31" s="107"/>
      <c r="B31" s="107"/>
      <c r="C31" s="107"/>
      <c r="D31" s="107"/>
      <c r="E31" s="107"/>
      <c r="F31" s="107"/>
    </row>
    <row r="32" spans="1:6" hidden="1">
      <c r="A32" s="31" t="s">
        <v>127</v>
      </c>
      <c r="B32" s="61" t="s">
        <v>128</v>
      </c>
      <c r="C32" s="107"/>
      <c r="D32" s="107"/>
      <c r="E32" s="107"/>
      <c r="F32" s="107"/>
    </row>
    <row r="33" spans="1:2" hidden="1">
      <c r="A33" s="107"/>
      <c r="B33" s="61" t="s">
        <v>129</v>
      </c>
    </row>
    <row r="34" spans="1:2" hidden="1">
      <c r="A34" s="107"/>
      <c r="B34" s="61" t="s">
        <v>130</v>
      </c>
    </row>
    <row r="35" spans="1:2" hidden="1">
      <c r="A35" s="107"/>
      <c r="B35" s="107"/>
    </row>
    <row r="36" spans="1:2" hidden="1">
      <c r="A36" s="31" t="s">
        <v>131</v>
      </c>
      <c r="B36" s="60" t="s">
        <v>132</v>
      </c>
    </row>
    <row r="37" spans="1:2" hidden="1">
      <c r="A37" s="107"/>
      <c r="B37" s="60" t="s">
        <v>133</v>
      </c>
    </row>
    <row r="38" spans="1:2" hidden="1">
      <c r="A38" s="107"/>
      <c r="B38" s="60" t="s">
        <v>134</v>
      </c>
    </row>
    <row r="39" spans="1:2" hidden="1">
      <c r="A39" s="107"/>
      <c r="B39" s="107"/>
    </row>
    <row r="40" spans="1:2" hidden="1">
      <c r="A40" s="31" t="s">
        <v>135</v>
      </c>
      <c r="B40" s="61" t="s">
        <v>136</v>
      </c>
    </row>
    <row r="41" spans="1:2" hidden="1">
      <c r="A41" s="107"/>
      <c r="B41" s="61" t="s">
        <v>137</v>
      </c>
    </row>
    <row r="42" spans="1:2" hidden="1">
      <c r="A42" s="107"/>
      <c r="B42" s="61" t="s">
        <v>138</v>
      </c>
    </row>
    <row r="44" spans="1:2">
      <c r="A44" s="31" t="s">
        <v>100</v>
      </c>
      <c r="B44" s="60" t="s">
        <v>15</v>
      </c>
    </row>
    <row r="45" spans="1:2">
      <c r="A45" s="107"/>
      <c r="B45" s="60" t="s">
        <v>12</v>
      </c>
    </row>
    <row r="46" spans="1:2">
      <c r="A46" s="107"/>
      <c r="B46" s="60" t="s">
        <v>2</v>
      </c>
    </row>
    <row r="47" spans="1:2">
      <c r="A47" s="107"/>
      <c r="B47" s="60" t="s">
        <v>13</v>
      </c>
    </row>
    <row r="49" spans="1:2">
      <c r="A49" s="31" t="s">
        <v>104</v>
      </c>
      <c r="B49" s="61" t="s">
        <v>4</v>
      </c>
    </row>
    <row r="50" spans="1:2">
      <c r="A50" s="107"/>
      <c r="B50" s="61" t="s">
        <v>10</v>
      </c>
    </row>
    <row r="51" spans="1:2">
      <c r="A51" s="107"/>
      <c r="B51" s="61" t="s">
        <v>14</v>
      </c>
    </row>
    <row r="52" spans="1:2">
      <c r="A52" s="107"/>
      <c r="B52" s="61" t="s">
        <v>7</v>
      </c>
    </row>
    <row r="54" spans="1:2">
      <c r="A54" s="31" t="s">
        <v>108</v>
      </c>
      <c r="B54" s="60" t="s">
        <v>11</v>
      </c>
    </row>
    <row r="55" spans="1:2">
      <c r="A55" s="107"/>
      <c r="B55" s="60" t="s">
        <v>5</v>
      </c>
    </row>
    <row r="56" spans="1:2">
      <c r="A56" s="107"/>
      <c r="B56" s="60" t="s">
        <v>8</v>
      </c>
    </row>
    <row r="57" spans="1:2">
      <c r="A57" s="107"/>
      <c r="B57" s="60" t="s">
        <v>6</v>
      </c>
    </row>
    <row r="58" spans="1:2">
      <c r="A58" s="107"/>
      <c r="B58" s="107"/>
    </row>
    <row r="59" spans="1:2">
      <c r="A59" s="31" t="s">
        <v>112</v>
      </c>
      <c r="B59" s="61" t="s">
        <v>1</v>
      </c>
    </row>
    <row r="60" spans="1:2">
      <c r="A60" s="107"/>
      <c r="B60" s="61" t="s">
        <v>3</v>
      </c>
    </row>
    <row r="61" spans="1:2">
      <c r="A61" s="107"/>
      <c r="B61" s="61" t="s">
        <v>9</v>
      </c>
    </row>
    <row r="62" spans="1:2">
      <c r="A62" s="107"/>
      <c r="B62" s="61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05"/>
  <sheetViews>
    <sheetView showGridLines="0" showRowColHeaders="0" topLeftCell="A370" zoomScale="80" zoomScaleNormal="80" workbookViewId="0">
      <selection activeCell="H388" sqref="H388"/>
    </sheetView>
  </sheetViews>
  <sheetFormatPr defaultRowHeight="14.25" customHeight="1"/>
  <cols>
    <col min="1" max="1" width="9.7109375" bestFit="1" customWidth="1"/>
    <col min="2" max="2" width="32.85546875" customWidth="1"/>
    <col min="3" max="3" width="12.85546875" customWidth="1"/>
    <col min="4" max="5" width="7.140625" customWidth="1"/>
    <col min="6" max="6" width="5.28515625" customWidth="1"/>
    <col min="7" max="8" width="7.140625" customWidth="1"/>
    <col min="9" max="9" width="12.85546875" customWidth="1"/>
    <col min="10" max="10" width="32.85546875" customWidth="1"/>
  </cols>
  <sheetData>
    <row r="1" spans="1:10" ht="18.75">
      <c r="A1" s="19" t="s">
        <v>139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33.75">
      <c r="A2" s="107"/>
      <c r="B2" s="111" t="str">
        <f>'Round Robin'!B5</f>
        <v>SWKIF-1</v>
      </c>
      <c r="C2" s="112"/>
      <c r="D2" s="112"/>
      <c r="E2" s="113"/>
      <c r="F2" s="3" t="s">
        <v>140</v>
      </c>
      <c r="G2" s="114" t="str">
        <f>'Round Robin'!J5</f>
        <v>PNKF-3</v>
      </c>
      <c r="H2" s="112"/>
      <c r="I2" s="112"/>
      <c r="J2" s="113"/>
    </row>
    <row r="4" spans="1:10" ht="23.25">
      <c r="A4" s="107"/>
      <c r="B4" s="4" t="s">
        <v>141</v>
      </c>
      <c r="C4" s="5" t="s">
        <v>142</v>
      </c>
      <c r="D4" s="115" t="s">
        <v>143</v>
      </c>
      <c r="E4" s="116"/>
      <c r="F4" s="5" t="s">
        <v>144</v>
      </c>
      <c r="G4" s="115" t="s">
        <v>143</v>
      </c>
      <c r="H4" s="116"/>
      <c r="I4" s="5" t="s">
        <v>142</v>
      </c>
      <c r="J4" s="108" t="s">
        <v>145</v>
      </c>
    </row>
    <row r="5" spans="1:10" ht="25.5">
      <c r="A5" s="107"/>
      <c r="B5" s="6" t="str">
        <f>HLOOKUP($B$2,'Team Data'!$A$1:$Z$6,2,FALSE)</f>
        <v>H. Dang</v>
      </c>
      <c r="C5" s="7"/>
      <c r="D5" s="7"/>
      <c r="E5" s="7"/>
      <c r="F5" s="8" t="s">
        <v>146</v>
      </c>
      <c r="G5" s="7"/>
      <c r="H5" s="7"/>
      <c r="I5" s="7"/>
      <c r="J5" s="9" t="str">
        <f>HLOOKUP($G$2,'Team Data'!$A$1:$Z$6,2,FALSE)</f>
        <v>K. McManus</v>
      </c>
    </row>
    <row r="6" spans="1:10" ht="25.5">
      <c r="A6" s="107"/>
      <c r="B6" s="6" t="str">
        <f>HLOOKUP($B$2,'Team Data'!$A$1:$Z$6,3,FALSE)</f>
        <v>A. Darrah</v>
      </c>
      <c r="C6" s="7"/>
      <c r="D6" s="7" t="s">
        <v>147</v>
      </c>
      <c r="E6" s="7" t="s">
        <v>148</v>
      </c>
      <c r="F6" s="8" t="str">
        <f>'Team Matches Results Tally'!F5</f>
        <v/>
      </c>
      <c r="G6" s="7"/>
      <c r="H6" s="7"/>
      <c r="I6" s="7"/>
      <c r="J6" s="9" t="str">
        <f>HLOOKUP($G$2,'Team Data'!$A$1:$Z$6,3,FALSE)</f>
        <v>F.Y. Chu</v>
      </c>
    </row>
    <row r="7" spans="1:10" ht="25.5">
      <c r="A7" s="107"/>
      <c r="B7" s="6" t="str">
        <f>HLOOKUP($B$2,'Team Data'!$A$1:$Z$6,4,FALSE)</f>
        <v>D. Verastigue</v>
      </c>
      <c r="C7" s="7"/>
      <c r="D7" s="7" t="s">
        <v>149</v>
      </c>
      <c r="E7" s="7"/>
      <c r="F7" s="8" t="str">
        <f>'Team Matches Results Tally'!F6</f>
        <v/>
      </c>
      <c r="G7" s="7"/>
      <c r="H7" s="7"/>
      <c r="I7" s="7" t="s">
        <v>150</v>
      </c>
      <c r="J7" s="9" t="str">
        <f>HLOOKUP($G$2,'Team Data'!$A$1:$Z$6,4,FALSE)</f>
        <v>M. Ohashi</v>
      </c>
    </row>
    <row r="8" spans="1:10" ht="25.5">
      <c r="A8" s="107"/>
      <c r="B8" s="6" t="str">
        <f>HLOOKUP($B$2,'Team Data'!$A$1:$Z$6,5,FALSE)</f>
        <v>N. Arnal</v>
      </c>
      <c r="C8" s="7"/>
      <c r="D8" s="7" t="s">
        <v>151</v>
      </c>
      <c r="E8" s="7" t="s">
        <v>151</v>
      </c>
      <c r="F8" s="8" t="str">
        <f>'Team Matches Results Tally'!F7</f>
        <v/>
      </c>
      <c r="G8" s="7"/>
      <c r="H8" s="7"/>
      <c r="I8" s="7"/>
      <c r="J8" s="9" t="str">
        <f>HLOOKUP($G$2,'Team Data'!$A$1:$Z$6,5,FALSE)</f>
        <v>X</v>
      </c>
    </row>
    <row r="9" spans="1:10" ht="25.5">
      <c r="A9" s="107"/>
      <c r="B9" s="6" t="str">
        <f>HLOOKUP($B$2,'Team Data'!$A$1:$Z$6,6,FALSE)</f>
        <v>M. Adachi</v>
      </c>
      <c r="C9" s="7"/>
      <c r="D9" s="7"/>
      <c r="E9" s="7"/>
      <c r="F9" s="8" t="s">
        <v>54</v>
      </c>
      <c r="G9" s="7"/>
      <c r="H9" s="7"/>
      <c r="I9" s="7"/>
      <c r="J9" s="9" t="str">
        <f>HLOOKUP($G$2,'Team Data'!$A$1:$Z$6,6,FALSE)</f>
        <v>C. Nagasawa</v>
      </c>
    </row>
    <row r="10" spans="1:10" ht="14.25" customHeight="1">
      <c r="A10" s="107"/>
      <c r="B10" s="117" t="s">
        <v>152</v>
      </c>
      <c r="C10" s="118"/>
      <c r="D10" s="118"/>
      <c r="E10" s="118"/>
      <c r="F10" s="118"/>
      <c r="G10" s="118"/>
      <c r="H10" s="118"/>
      <c r="I10" s="118"/>
      <c r="J10" s="118"/>
    </row>
    <row r="11" spans="1:10" ht="25.5">
      <c r="A11" s="107"/>
      <c r="B11" s="6"/>
      <c r="C11" s="7"/>
      <c r="D11" s="7"/>
      <c r="E11" s="7"/>
      <c r="F11" s="8"/>
      <c r="G11" s="7"/>
      <c r="H11" s="7"/>
      <c r="I11" s="7"/>
      <c r="J11" s="10"/>
    </row>
    <row r="12" spans="1:10" ht="21">
      <c r="A12" s="107"/>
      <c r="B12" s="11"/>
      <c r="C12" s="11"/>
      <c r="D12" s="11"/>
      <c r="E12" s="11"/>
      <c r="F12" s="12"/>
      <c r="G12" s="11"/>
      <c r="H12" s="11"/>
      <c r="I12" s="11"/>
      <c r="J12" s="11"/>
    </row>
    <row r="13" spans="1:10" ht="21">
      <c r="A13" s="107"/>
      <c r="B13" s="24" t="s">
        <v>153</v>
      </c>
      <c r="C13" s="25">
        <v>1</v>
      </c>
      <c r="D13" s="106"/>
      <c r="E13" s="106"/>
      <c r="F13" s="106"/>
      <c r="G13" s="106"/>
      <c r="H13" s="106"/>
      <c r="I13" s="26"/>
      <c r="J13" s="21" t="s">
        <v>153</v>
      </c>
    </row>
    <row r="14" spans="1:10" ht="21">
      <c r="A14" s="107"/>
      <c r="B14" s="20" t="s">
        <v>154</v>
      </c>
      <c r="C14" s="21">
        <f>'Team Matches Results Tally'!C13</f>
        <v>3</v>
      </c>
      <c r="D14" s="106"/>
      <c r="E14" s="106"/>
      <c r="F14" s="106"/>
      <c r="G14" s="106"/>
      <c r="H14" s="106"/>
      <c r="I14" s="22">
        <f>'Team Matches Results Tally'!G13</f>
        <v>0</v>
      </c>
      <c r="J14" s="23" t="s">
        <v>155</v>
      </c>
    </row>
    <row r="15" spans="1:10" ht="21">
      <c r="A15" s="107"/>
      <c r="B15" s="20" t="s">
        <v>156</v>
      </c>
      <c r="C15" s="21">
        <f>'Team Matches Results Tally'!D13</f>
        <v>5</v>
      </c>
      <c r="D15" s="106"/>
      <c r="E15" s="106"/>
      <c r="F15" s="106"/>
      <c r="G15" s="106"/>
      <c r="H15" s="106"/>
      <c r="I15" s="22">
        <f>'Team Matches Results Tally'!H13</f>
        <v>0</v>
      </c>
      <c r="J15" s="23" t="s">
        <v>157</v>
      </c>
    </row>
    <row r="17" spans="1:10" ht="18.75">
      <c r="A17" s="19" t="s">
        <v>158</v>
      </c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3.75">
      <c r="A18" s="107"/>
      <c r="B18" s="111" t="str">
        <f>'Round Robin'!B6</f>
        <v>CKF-2</v>
      </c>
      <c r="C18" s="112"/>
      <c r="D18" s="112"/>
      <c r="E18" s="113"/>
      <c r="F18" s="3" t="s">
        <v>140</v>
      </c>
      <c r="G18" s="114" t="str">
        <f>'Round Robin'!J6</f>
        <v>PNKF-3</v>
      </c>
      <c r="H18" s="112"/>
      <c r="I18" s="112"/>
      <c r="J18" s="113"/>
    </row>
    <row r="20" spans="1:10" ht="23.25">
      <c r="A20" s="107"/>
      <c r="B20" s="4" t="s">
        <v>141</v>
      </c>
      <c r="C20" s="5" t="s">
        <v>142</v>
      </c>
      <c r="D20" s="115" t="s">
        <v>143</v>
      </c>
      <c r="E20" s="116"/>
      <c r="F20" s="5" t="s">
        <v>144</v>
      </c>
      <c r="G20" s="115" t="s">
        <v>143</v>
      </c>
      <c r="H20" s="116"/>
      <c r="I20" s="5" t="s">
        <v>142</v>
      </c>
      <c r="J20" s="108" t="s">
        <v>145</v>
      </c>
    </row>
    <row r="21" spans="1:10" ht="25.5">
      <c r="A21" s="107"/>
      <c r="B21" s="6" t="str">
        <f>HLOOKUP($B$18,'Team Data'!$A$1:$Z$6,2,FALSE)</f>
        <v>K. Darbyshire</v>
      </c>
      <c r="C21" s="7"/>
      <c r="D21" s="7"/>
      <c r="E21" s="7"/>
      <c r="F21" s="8" t="s">
        <v>146</v>
      </c>
      <c r="G21" s="7"/>
      <c r="H21" s="7"/>
      <c r="I21" s="7"/>
      <c r="J21" s="9" t="str">
        <f>HLOOKUP($G$18,'Team Data'!$A$1:$Z$6,2,FALSE)</f>
        <v>K. McManus</v>
      </c>
    </row>
    <row r="22" spans="1:10" ht="25.5">
      <c r="A22" s="107"/>
      <c r="B22" s="6" t="str">
        <f>HLOOKUP($B$18,'Team Data'!$A$1:$Z$6,3,FALSE)</f>
        <v>A. Espiritu</v>
      </c>
      <c r="C22" s="7"/>
      <c r="D22" s="7" t="s">
        <v>159</v>
      </c>
      <c r="E22" s="7"/>
      <c r="F22" s="8" t="str">
        <f>'Team Matches Results Tally'!F19</f>
        <v/>
      </c>
      <c r="G22" s="7"/>
      <c r="H22" s="7"/>
      <c r="I22" s="7"/>
      <c r="J22" s="9" t="str">
        <f>HLOOKUP($G$18,'Team Data'!$A$1:$Z$6,3,FALSE)</f>
        <v>F.Y. Chu</v>
      </c>
    </row>
    <row r="23" spans="1:10" ht="25.5">
      <c r="A23" s="107"/>
      <c r="B23" s="6" t="str">
        <f>HLOOKUP($B$18,'Team Data'!$A$1:$Z$6,4,FALSE)</f>
        <v>Hi. Yamada</v>
      </c>
      <c r="C23" s="7"/>
      <c r="D23" s="7" t="s">
        <v>159</v>
      </c>
      <c r="E23" s="7" t="s">
        <v>148</v>
      </c>
      <c r="F23" s="8" t="str">
        <f>'Team Matches Results Tally'!F20</f>
        <v/>
      </c>
      <c r="G23" s="7"/>
      <c r="H23" s="7"/>
      <c r="I23" s="7"/>
      <c r="J23" s="9" t="str">
        <f>HLOOKUP($G$18,'Team Data'!$A$1:$Z$6,4,FALSE)</f>
        <v>M. Ohashi</v>
      </c>
    </row>
    <row r="24" spans="1:10" ht="25.5">
      <c r="A24" s="107"/>
      <c r="B24" s="6" t="str">
        <f>HLOOKUP($B$18,'Team Data'!$A$1:$Z$6,5,FALSE)</f>
        <v>F. Chan</v>
      </c>
      <c r="C24" s="7"/>
      <c r="D24" s="7" t="s">
        <v>151</v>
      </c>
      <c r="E24" s="7" t="s">
        <v>151</v>
      </c>
      <c r="F24" s="8" t="str">
        <f>'Team Matches Results Tally'!F21</f>
        <v/>
      </c>
      <c r="G24" s="7"/>
      <c r="H24" s="7"/>
      <c r="I24" s="7"/>
      <c r="J24" s="9" t="str">
        <f>HLOOKUP($G$18,'Team Data'!$A$1:$Z$6,5,FALSE)</f>
        <v>X</v>
      </c>
    </row>
    <row r="25" spans="1:10" ht="25.5">
      <c r="A25" s="107"/>
      <c r="B25" s="6" t="str">
        <f>HLOOKUP($B$18,'Team Data'!$A$1:$Z$6,6,FALSE)</f>
        <v>V. Marchand</v>
      </c>
      <c r="C25" s="7"/>
      <c r="D25" s="7"/>
      <c r="E25" s="7"/>
      <c r="F25" s="8" t="s">
        <v>54</v>
      </c>
      <c r="G25" s="7"/>
      <c r="H25" s="7"/>
      <c r="I25" s="7"/>
      <c r="J25" s="9" t="str">
        <f>HLOOKUP($G$18,'Team Data'!$A$1:$Z$6,6,FALSE)</f>
        <v>C. Nagasawa</v>
      </c>
    </row>
    <row r="26" spans="1:10" ht="14.25" customHeight="1">
      <c r="A26" s="107"/>
      <c r="B26" s="117" t="s">
        <v>152</v>
      </c>
      <c r="C26" s="118"/>
      <c r="D26" s="118"/>
      <c r="E26" s="118"/>
      <c r="F26" s="118"/>
      <c r="G26" s="118"/>
      <c r="H26" s="118"/>
      <c r="I26" s="118"/>
      <c r="J26" s="118"/>
    </row>
    <row r="27" spans="1:10" ht="25.5">
      <c r="A27" s="107"/>
      <c r="B27" s="6"/>
      <c r="C27" s="7"/>
      <c r="D27" s="7"/>
      <c r="E27" s="7"/>
      <c r="F27" s="8"/>
      <c r="G27" s="7"/>
      <c r="H27" s="7"/>
      <c r="I27" s="7"/>
      <c r="J27" s="10"/>
    </row>
    <row r="28" spans="1:10" ht="21">
      <c r="A28" s="107"/>
      <c r="B28" s="11"/>
      <c r="C28" s="11"/>
      <c r="D28" s="11"/>
      <c r="E28" s="11"/>
      <c r="F28" s="12"/>
      <c r="G28" s="11"/>
      <c r="H28" s="11"/>
      <c r="I28" s="11"/>
      <c r="J28" s="11"/>
    </row>
    <row r="29" spans="1:10" ht="21">
      <c r="A29" s="107"/>
      <c r="B29" s="24" t="s">
        <v>153</v>
      </c>
      <c r="C29" s="25">
        <v>1</v>
      </c>
      <c r="D29" s="106"/>
      <c r="E29" s="106"/>
      <c r="F29" s="106"/>
      <c r="G29" s="106"/>
      <c r="H29" s="106"/>
      <c r="I29" s="26"/>
      <c r="J29" s="21" t="s">
        <v>153</v>
      </c>
    </row>
    <row r="30" spans="1:10" ht="21">
      <c r="A30" s="107"/>
      <c r="B30" s="20" t="s">
        <v>154</v>
      </c>
      <c r="C30" s="21">
        <f>'Team Matches Results Tally'!C26</f>
        <v>3</v>
      </c>
      <c r="D30" s="106"/>
      <c r="E30" s="106"/>
      <c r="F30" s="106"/>
      <c r="G30" s="106"/>
      <c r="H30" s="106"/>
      <c r="I30" s="22">
        <f>'Team Matches Results Tally'!G26</f>
        <v>0</v>
      </c>
      <c r="J30" s="23" t="s">
        <v>155</v>
      </c>
    </row>
    <row r="31" spans="1:10" ht="21">
      <c r="A31" s="107"/>
      <c r="B31" s="20" t="s">
        <v>156</v>
      </c>
      <c r="C31" s="21">
        <f>'Team Matches Results Tally'!D26</f>
        <v>5</v>
      </c>
      <c r="D31" s="106"/>
      <c r="E31" s="106"/>
      <c r="F31" s="106"/>
      <c r="G31" s="106"/>
      <c r="H31" s="106"/>
      <c r="I31" s="22">
        <f>'Team Matches Results Tally'!H26</f>
        <v>0</v>
      </c>
      <c r="J31" s="23" t="s">
        <v>157</v>
      </c>
    </row>
    <row r="34" spans="1:10" ht="18.75">
      <c r="A34" s="19" t="s">
        <v>160</v>
      </c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10" ht="33.75">
      <c r="A35" s="107"/>
      <c r="B35" s="111" t="str">
        <f>'Round Robin'!B7</f>
        <v>CKF-2</v>
      </c>
      <c r="C35" s="112"/>
      <c r="D35" s="112"/>
      <c r="E35" s="113"/>
      <c r="F35" s="3" t="s">
        <v>140</v>
      </c>
      <c r="G35" s="114" t="str">
        <f>'Round Robin'!J7</f>
        <v>SCO-1</v>
      </c>
      <c r="H35" s="112"/>
      <c r="I35" s="112"/>
      <c r="J35" s="113"/>
    </row>
    <row r="37" spans="1:10" ht="23.25">
      <c r="A37" s="107"/>
      <c r="B37" s="4" t="s">
        <v>141</v>
      </c>
      <c r="C37" s="5" t="s">
        <v>142</v>
      </c>
      <c r="D37" s="115" t="s">
        <v>143</v>
      </c>
      <c r="E37" s="116"/>
      <c r="F37" s="5" t="s">
        <v>144</v>
      </c>
      <c r="G37" s="115" t="s">
        <v>143</v>
      </c>
      <c r="H37" s="116"/>
      <c r="I37" s="5" t="s">
        <v>142</v>
      </c>
      <c r="J37" s="108" t="s">
        <v>145</v>
      </c>
    </row>
    <row r="38" spans="1:10" ht="25.5">
      <c r="A38" s="107"/>
      <c r="B38" s="6" t="str">
        <f>HLOOKUP($B$35,'Team Data'!$A$1:$Z$6,2,FALSE)</f>
        <v>K. Darbyshire</v>
      </c>
      <c r="C38" s="7" t="s">
        <v>161</v>
      </c>
      <c r="D38" s="7"/>
      <c r="E38" s="7"/>
      <c r="F38" s="8" t="str">
        <f>'Team Matches Results Tally'!F31</f>
        <v/>
      </c>
      <c r="G38" s="7" t="s">
        <v>147</v>
      </c>
      <c r="H38" s="7" t="s">
        <v>162</v>
      </c>
      <c r="I38" s="7"/>
      <c r="J38" s="9" t="str">
        <f>HLOOKUP($G$35,'Team Data'!$A$1:$Z$6,2,FALSE)</f>
        <v>Y. Saito</v>
      </c>
    </row>
    <row r="39" spans="1:10" ht="25.5">
      <c r="A39" s="107"/>
      <c r="B39" s="6" t="str">
        <f>HLOOKUP($B$35,'Team Data'!$A$1:$Z$6,3,FALSE)</f>
        <v>A. Espiritu</v>
      </c>
      <c r="C39" s="7"/>
      <c r="D39" s="7" t="s">
        <v>159</v>
      </c>
      <c r="E39" s="7" t="s">
        <v>148</v>
      </c>
      <c r="F39" s="8" t="str">
        <f>'Team Matches Results Tally'!F32</f>
        <v/>
      </c>
      <c r="G39" s="7" t="s">
        <v>148</v>
      </c>
      <c r="H39" s="7"/>
      <c r="I39" s="7"/>
      <c r="J39" s="9" t="str">
        <f>HLOOKUP($G$35,'Team Data'!$A$1:$Z$6,3,FALSE)</f>
        <v>V. Kuo</v>
      </c>
    </row>
    <row r="40" spans="1:10" ht="25.5">
      <c r="A40" s="107"/>
      <c r="B40" s="6" t="str">
        <f>HLOOKUP($B$35,'Team Data'!$A$1:$Z$6,4,FALSE)</f>
        <v>Hi. Yamada</v>
      </c>
      <c r="C40" s="7"/>
      <c r="D40" s="7"/>
      <c r="E40" s="7"/>
      <c r="F40" s="8" t="str">
        <f>'Team Matches Results Tally'!F33</f>
        <v/>
      </c>
      <c r="G40" s="7" t="s">
        <v>159</v>
      </c>
      <c r="H40" s="7" t="s">
        <v>148</v>
      </c>
      <c r="I40" s="7"/>
      <c r="J40" s="9" t="str">
        <f>HLOOKUP($G$35,'Team Data'!$A$1:$Z$6,4,FALSE)</f>
        <v>I. Lorimer</v>
      </c>
    </row>
    <row r="41" spans="1:10" ht="25.5">
      <c r="A41" s="107"/>
      <c r="B41" s="6" t="str">
        <f>HLOOKUP($B$35,'Team Data'!$A$1:$Z$6,5,FALSE)</f>
        <v>F. Chan</v>
      </c>
      <c r="C41" s="7"/>
      <c r="D41" s="7"/>
      <c r="E41" s="7"/>
      <c r="F41" s="8" t="str">
        <f>'Team Matches Results Tally'!F34</f>
        <v/>
      </c>
      <c r="G41" s="7" t="s">
        <v>159</v>
      </c>
      <c r="H41" s="7" t="s">
        <v>148</v>
      </c>
      <c r="I41" s="7"/>
      <c r="J41" s="9" t="str">
        <f>HLOOKUP($G$35,'Team Data'!$A$1:$Z$6,5,FALSE)</f>
        <v>N. Harigai</v>
      </c>
    </row>
    <row r="42" spans="1:10" ht="25.5">
      <c r="A42" s="107"/>
      <c r="B42" s="6" t="str">
        <f>HLOOKUP($B$35,'Team Data'!$A$1:$Z$6,6,FALSE)</f>
        <v>V. Marchand</v>
      </c>
      <c r="C42" s="7"/>
      <c r="D42" s="7"/>
      <c r="E42" s="7"/>
      <c r="F42" s="8" t="s">
        <v>54</v>
      </c>
      <c r="G42" s="7"/>
      <c r="H42" s="7"/>
      <c r="I42" s="7"/>
      <c r="J42" s="9" t="str">
        <f>HLOOKUP($G$35,'Team Data'!$A$1:$Z$6,6,FALSE)</f>
        <v>H. Hsueh</v>
      </c>
    </row>
    <row r="43" spans="1:10" ht="14.25" customHeight="1">
      <c r="A43" s="107"/>
      <c r="B43" s="117" t="s">
        <v>152</v>
      </c>
      <c r="C43" s="118"/>
      <c r="D43" s="118"/>
      <c r="E43" s="118"/>
      <c r="F43" s="118"/>
      <c r="G43" s="118"/>
      <c r="H43" s="118"/>
      <c r="I43" s="118"/>
      <c r="J43" s="118"/>
    </row>
    <row r="44" spans="1:10" ht="25.5">
      <c r="A44" s="107"/>
      <c r="B44" s="6"/>
      <c r="C44" s="7"/>
      <c r="D44" s="7"/>
      <c r="E44" s="7"/>
      <c r="F44" s="8"/>
      <c r="G44" s="7"/>
      <c r="H44" s="7"/>
      <c r="I44" s="7"/>
      <c r="J44" s="10"/>
    </row>
    <row r="45" spans="1:10" ht="21">
      <c r="A45" s="107"/>
      <c r="B45" s="11"/>
      <c r="C45" s="11"/>
      <c r="D45" s="11"/>
      <c r="E45" s="11"/>
      <c r="F45" s="12"/>
      <c r="G45" s="11"/>
      <c r="H45" s="11"/>
      <c r="I45" s="11"/>
      <c r="J45" s="11"/>
    </row>
    <row r="46" spans="1:10" ht="21">
      <c r="A46" s="107"/>
      <c r="B46" s="24" t="s">
        <v>153</v>
      </c>
      <c r="C46" s="25"/>
      <c r="D46" s="106"/>
      <c r="E46" s="106"/>
      <c r="F46" s="106"/>
      <c r="G46" s="106"/>
      <c r="H46" s="106"/>
      <c r="I46" s="26">
        <v>1</v>
      </c>
      <c r="J46" s="21" t="s">
        <v>153</v>
      </c>
    </row>
    <row r="47" spans="1:10" ht="21">
      <c r="A47" s="107"/>
      <c r="B47" s="20" t="s">
        <v>154</v>
      </c>
      <c r="C47" s="21">
        <f>'Team Matches Results Tally'!C39</f>
        <v>1</v>
      </c>
      <c r="D47" s="106"/>
      <c r="E47" s="106"/>
      <c r="F47" s="106"/>
      <c r="G47" s="106"/>
      <c r="H47" s="106"/>
      <c r="I47" s="22">
        <f>'Team Matches Results Tally'!G39</f>
        <v>3</v>
      </c>
      <c r="J47" s="23" t="s">
        <v>155</v>
      </c>
    </row>
    <row r="48" spans="1:10" ht="21">
      <c r="A48" s="107"/>
      <c r="B48" s="20" t="s">
        <v>156</v>
      </c>
      <c r="C48" s="21">
        <f>'Team Matches Results Tally'!D39</f>
        <v>2</v>
      </c>
      <c r="D48" s="106"/>
      <c r="E48" s="106"/>
      <c r="F48" s="106"/>
      <c r="G48" s="106"/>
      <c r="H48" s="106"/>
      <c r="I48" s="22">
        <f>'Team Matches Results Tally'!H39</f>
        <v>7</v>
      </c>
      <c r="J48" s="23" t="s">
        <v>157</v>
      </c>
    </row>
    <row r="51" spans="1:10" ht="18.75">
      <c r="A51" s="19" t="s">
        <v>163</v>
      </c>
      <c r="B51" s="107"/>
      <c r="C51" s="107"/>
      <c r="D51" s="107"/>
      <c r="E51" s="107"/>
      <c r="F51" s="107"/>
      <c r="G51" s="107"/>
      <c r="H51" s="107"/>
      <c r="I51" s="107"/>
      <c r="J51" s="107"/>
    </row>
    <row r="52" spans="1:10" ht="33.75">
      <c r="A52" s="107"/>
      <c r="B52" s="111" t="str">
        <f>'Round Robin'!B8</f>
        <v>SWKIF-1</v>
      </c>
      <c r="C52" s="112"/>
      <c r="D52" s="112"/>
      <c r="E52" s="113"/>
      <c r="F52" s="3" t="s">
        <v>140</v>
      </c>
      <c r="G52" s="114" t="str">
        <f>'Round Robin'!J8</f>
        <v>SCO-1</v>
      </c>
      <c r="H52" s="112"/>
      <c r="I52" s="112"/>
      <c r="J52" s="113"/>
    </row>
    <row r="54" spans="1:10" ht="23.25">
      <c r="A54" s="107"/>
      <c r="B54" s="4" t="s">
        <v>141</v>
      </c>
      <c r="C54" s="5" t="s">
        <v>142</v>
      </c>
      <c r="D54" s="115" t="s">
        <v>143</v>
      </c>
      <c r="E54" s="116"/>
      <c r="F54" s="5" t="s">
        <v>144</v>
      </c>
      <c r="G54" s="115" t="s">
        <v>143</v>
      </c>
      <c r="H54" s="116"/>
      <c r="I54" s="5" t="s">
        <v>142</v>
      </c>
      <c r="J54" s="108" t="s">
        <v>145</v>
      </c>
    </row>
    <row r="55" spans="1:10" ht="25.5">
      <c r="A55" s="107"/>
      <c r="B55" s="6" t="str">
        <f>HLOOKUP($B$52,'Team Data'!$A$1:$Z$6,2,FALSE)</f>
        <v>H. Dang</v>
      </c>
      <c r="C55" s="7"/>
      <c r="D55" s="7"/>
      <c r="E55" s="7"/>
      <c r="F55" s="8" t="str">
        <f>'Team Matches Results Tally'!F44</f>
        <v/>
      </c>
      <c r="G55" s="7" t="s">
        <v>159</v>
      </c>
      <c r="H55" s="7" t="s">
        <v>162</v>
      </c>
      <c r="I55" s="7"/>
      <c r="J55" s="9" t="str">
        <f>HLOOKUP($G$52,'Team Data'!$A$1:$Z$6,2,FALSE)</f>
        <v>Y. Saito</v>
      </c>
    </row>
    <row r="56" spans="1:10" ht="25.5">
      <c r="A56" s="107"/>
      <c r="B56" s="6" t="str">
        <f>HLOOKUP($B$52,'Team Data'!$A$1:$Z$6,3,FALSE)</f>
        <v>A. Darrah</v>
      </c>
      <c r="C56" s="7"/>
      <c r="D56" s="7" t="s">
        <v>149</v>
      </c>
      <c r="E56" s="7"/>
      <c r="F56" s="8" t="str">
        <f>'Team Matches Results Tally'!F45</f>
        <v/>
      </c>
      <c r="G56" s="7"/>
      <c r="H56" s="7"/>
      <c r="I56" s="7" t="s">
        <v>150</v>
      </c>
      <c r="J56" s="9" t="str">
        <f>HLOOKUP($G$52,'Team Data'!$A$1:$Z$6,3,FALSE)</f>
        <v>V. Kuo</v>
      </c>
    </row>
    <row r="57" spans="1:10" ht="25.5">
      <c r="A57" s="107"/>
      <c r="B57" s="6" t="str">
        <f>HLOOKUP($B$52,'Team Data'!$A$1:$Z$6,4,FALSE)</f>
        <v>D. Verastigue</v>
      </c>
      <c r="C57" s="7"/>
      <c r="D57" s="7"/>
      <c r="E57" s="7"/>
      <c r="F57" s="8" t="str">
        <f>'Team Matches Results Tally'!F46</f>
        <v/>
      </c>
      <c r="G57" s="7" t="s">
        <v>159</v>
      </c>
      <c r="H57" s="7"/>
      <c r="I57" s="7"/>
      <c r="J57" s="9" t="str">
        <f>HLOOKUP($G$52,'Team Data'!$A$1:$Z$6,4,FALSE)</f>
        <v>I. Lorimer</v>
      </c>
    </row>
    <row r="58" spans="1:10" ht="25.5">
      <c r="A58" s="107"/>
      <c r="B58" s="6" t="str">
        <f>HLOOKUP($B$52,'Team Data'!$A$1:$Z$6,5,FALSE)</f>
        <v>N. Arnal</v>
      </c>
      <c r="C58" s="7"/>
      <c r="D58" s="7"/>
      <c r="E58" s="7"/>
      <c r="F58" s="8" t="s">
        <v>54</v>
      </c>
      <c r="G58" s="7"/>
      <c r="H58" s="7"/>
      <c r="I58" s="7"/>
      <c r="J58" s="9" t="str">
        <f>HLOOKUP($G$52,'Team Data'!$A$1:$Z$6,5,FALSE)</f>
        <v>N. Harigai</v>
      </c>
    </row>
    <row r="59" spans="1:10" ht="25.5">
      <c r="A59" s="107"/>
      <c r="B59" s="6" t="str">
        <f>HLOOKUP($B$52,'Team Data'!$A$1:$Z$6,6,FALSE)</f>
        <v>M. Adachi</v>
      </c>
      <c r="C59" s="7"/>
      <c r="D59" s="7" t="s">
        <v>164</v>
      </c>
      <c r="E59" s="7"/>
      <c r="F59" s="8" t="str">
        <f>'Team Matches Results Tally'!F48</f>
        <v/>
      </c>
      <c r="G59" s="7"/>
      <c r="H59" s="7"/>
      <c r="I59" s="7"/>
      <c r="J59" s="9" t="str">
        <f>HLOOKUP($G$52,'Team Data'!$A$1:$Z$6,6,FALSE)</f>
        <v>H. Hsueh</v>
      </c>
    </row>
    <row r="60" spans="1:10" ht="14.25" customHeight="1">
      <c r="A60" s="107"/>
      <c r="B60" s="117" t="s">
        <v>152</v>
      </c>
      <c r="C60" s="118"/>
      <c r="D60" s="118"/>
      <c r="E60" s="118"/>
      <c r="F60" s="118"/>
      <c r="G60" s="118"/>
      <c r="H60" s="118"/>
      <c r="I60" s="118"/>
      <c r="J60" s="118"/>
    </row>
    <row r="61" spans="1:10" ht="25.5">
      <c r="A61" s="107"/>
      <c r="B61" s="6"/>
      <c r="C61" s="7"/>
      <c r="D61" s="7"/>
      <c r="E61" s="7"/>
      <c r="F61" s="8"/>
      <c r="G61" s="7"/>
      <c r="H61" s="7"/>
      <c r="I61" s="7"/>
      <c r="J61" s="10"/>
    </row>
    <row r="62" spans="1:10" ht="21">
      <c r="A62" s="107"/>
      <c r="B62" s="11"/>
      <c r="C62" s="11"/>
      <c r="D62" s="11"/>
      <c r="E62" s="11"/>
      <c r="F62" s="12"/>
      <c r="G62" s="11"/>
      <c r="H62" s="11"/>
      <c r="I62" s="11"/>
      <c r="J62" s="11"/>
    </row>
    <row r="63" spans="1:10" ht="21">
      <c r="A63" s="107"/>
      <c r="B63" s="24" t="s">
        <v>153</v>
      </c>
      <c r="C63" s="25"/>
      <c r="D63" s="106"/>
      <c r="E63" s="106"/>
      <c r="F63" s="106"/>
      <c r="G63" s="106"/>
      <c r="H63" s="106"/>
      <c r="I63" s="26">
        <v>1</v>
      </c>
      <c r="J63" s="21" t="s">
        <v>153</v>
      </c>
    </row>
    <row r="64" spans="1:10" ht="21">
      <c r="A64" s="107"/>
      <c r="B64" s="20" t="s">
        <v>154</v>
      </c>
      <c r="C64" s="21">
        <f>'Team Matches Results Tally'!C52</f>
        <v>2</v>
      </c>
      <c r="D64" s="106"/>
      <c r="E64" s="106"/>
      <c r="F64" s="106"/>
      <c r="G64" s="106"/>
      <c r="H64" s="106"/>
      <c r="I64" s="22">
        <f>'Team Matches Results Tally'!G52</f>
        <v>2</v>
      </c>
      <c r="J64" s="23" t="s">
        <v>155</v>
      </c>
    </row>
    <row r="65" spans="1:10" ht="21">
      <c r="A65" s="107"/>
      <c r="B65" s="20" t="s">
        <v>156</v>
      </c>
      <c r="C65" s="21">
        <f>'Team Matches Results Tally'!D52</f>
        <v>2</v>
      </c>
      <c r="D65" s="106"/>
      <c r="E65" s="106"/>
      <c r="F65" s="106"/>
      <c r="G65" s="106"/>
      <c r="H65" s="106"/>
      <c r="I65" s="22">
        <f>'Team Matches Results Tally'!H52</f>
        <v>3</v>
      </c>
      <c r="J65" s="23" t="s">
        <v>157</v>
      </c>
    </row>
    <row r="68" spans="1:10" ht="18.75">
      <c r="A68" s="19" t="s">
        <v>165</v>
      </c>
      <c r="B68" s="107"/>
      <c r="C68" s="107"/>
      <c r="D68" s="107"/>
      <c r="E68" s="107"/>
      <c r="F68" s="107"/>
      <c r="G68" s="107"/>
      <c r="H68" s="107"/>
      <c r="I68" s="107"/>
      <c r="J68" s="107"/>
    </row>
    <row r="69" spans="1:10" ht="33.75">
      <c r="A69" s="107"/>
      <c r="B69" s="111" t="str">
        <f>'Round Robin'!B20</f>
        <v>COMP-2</v>
      </c>
      <c r="C69" s="112"/>
      <c r="D69" s="112"/>
      <c r="E69" s="113"/>
      <c r="F69" s="3" t="s">
        <v>140</v>
      </c>
      <c r="G69" s="114" t="str">
        <f>'Round Robin'!J20</f>
        <v>PNKF-1</v>
      </c>
      <c r="H69" s="112"/>
      <c r="I69" s="112"/>
      <c r="J69" s="113"/>
    </row>
    <row r="71" spans="1:10" ht="23.25">
      <c r="A71" s="107"/>
      <c r="B71" s="4" t="s">
        <v>141</v>
      </c>
      <c r="C71" s="5" t="s">
        <v>142</v>
      </c>
      <c r="D71" s="115" t="s">
        <v>143</v>
      </c>
      <c r="E71" s="116"/>
      <c r="F71" s="5" t="s">
        <v>144</v>
      </c>
      <c r="G71" s="115" t="s">
        <v>143</v>
      </c>
      <c r="H71" s="116"/>
      <c r="I71" s="5" t="s">
        <v>142</v>
      </c>
      <c r="J71" s="108" t="s">
        <v>145</v>
      </c>
    </row>
    <row r="72" spans="1:10" ht="25.5">
      <c r="A72" s="107"/>
      <c r="B72" s="6" t="str">
        <f>HLOOKUP($B$69,'Team Data'!$A$1:$Z$6,2,FALSE)</f>
        <v xml:space="preserve">B. Yeung </v>
      </c>
      <c r="C72" s="7"/>
      <c r="D72" s="7"/>
      <c r="E72" s="7"/>
      <c r="F72" s="8" t="str">
        <f>'Team Matches Results Tally'!F57</f>
        <v/>
      </c>
      <c r="G72" s="7" t="s">
        <v>147</v>
      </c>
      <c r="H72" s="7" t="s">
        <v>162</v>
      </c>
      <c r="I72" s="7"/>
      <c r="J72" s="9" t="str">
        <f>HLOOKUP($G$69,'Team Data'!$A$1:$Z$6,2,FALSE)</f>
        <v>J. DeJong</v>
      </c>
    </row>
    <row r="73" spans="1:10" ht="25.5">
      <c r="A73" s="107"/>
      <c r="B73" s="6" t="str">
        <f>HLOOKUP($B$69,'Team Data'!$A$1:$Z$6,3,FALSE)</f>
        <v>D. Wilson</v>
      </c>
      <c r="C73" s="7"/>
      <c r="D73" s="7"/>
      <c r="E73" s="7"/>
      <c r="F73" s="8" t="str">
        <f>'Team Matches Results Tally'!F58</f>
        <v/>
      </c>
      <c r="G73" s="7" t="s">
        <v>159</v>
      </c>
      <c r="H73" s="7" t="s">
        <v>148</v>
      </c>
      <c r="I73" s="7"/>
      <c r="J73" s="9" t="str">
        <f>HLOOKUP($G$69,'Team Data'!$A$1:$Z$6,3,FALSE)</f>
        <v>E. DeJong</v>
      </c>
    </row>
    <row r="74" spans="1:10" ht="25.5">
      <c r="A74" s="107"/>
      <c r="B74" s="6" t="str">
        <f>HLOOKUP($B$69,'Team Data'!$A$1:$Z$6,4,FALSE)</f>
        <v xml:space="preserve">P. De La Loza </v>
      </c>
      <c r="C74" s="7"/>
      <c r="D74" s="7"/>
      <c r="E74" s="7"/>
      <c r="F74" s="8" t="s">
        <v>146</v>
      </c>
      <c r="G74" s="7"/>
      <c r="H74" s="7"/>
      <c r="I74" s="7"/>
      <c r="J74" s="9" t="str">
        <f>HLOOKUP($G$69,'Team Data'!$A$1:$Z$6,4,FALSE)</f>
        <v>N. Grimes</v>
      </c>
    </row>
    <row r="75" spans="1:10" ht="25.5">
      <c r="A75" s="107"/>
      <c r="B75" s="6" t="str">
        <f>HLOOKUP($B$69,'Team Data'!$A$1:$Z$6,5,FALSE)</f>
        <v>K. De La Loza</v>
      </c>
      <c r="C75" s="7" t="s">
        <v>161</v>
      </c>
      <c r="D75" s="7"/>
      <c r="E75" s="7"/>
      <c r="F75" s="8" t="s">
        <v>146</v>
      </c>
      <c r="G75" s="7"/>
      <c r="H75" s="7"/>
      <c r="I75" s="7"/>
      <c r="J75" s="9" t="str">
        <f>HLOOKUP($G$69,'Team Data'!$A$1:$Z$6,5,FALSE)</f>
        <v>E. Marsten</v>
      </c>
    </row>
    <row r="76" spans="1:10" ht="25.5">
      <c r="A76" s="107"/>
      <c r="B76" s="6" t="str">
        <f>HLOOKUP($B$69,'Team Data'!$A$1:$Z$6,6,FALSE)</f>
        <v>D. Blanco</v>
      </c>
      <c r="C76" s="7" t="s">
        <v>150</v>
      </c>
      <c r="D76" s="7"/>
      <c r="E76" s="7"/>
      <c r="F76" s="8" t="str">
        <f>'Team Matches Results Tally'!F61</f>
        <v/>
      </c>
      <c r="G76" s="7" t="s">
        <v>149</v>
      </c>
      <c r="H76" s="7" t="s">
        <v>148</v>
      </c>
      <c r="I76" s="7"/>
      <c r="J76" s="9" t="str">
        <f>HLOOKUP($G$69,'Team Data'!$A$1:$Z$6,6,FALSE)</f>
        <v>A. Nakayama</v>
      </c>
    </row>
    <row r="77" spans="1:10" ht="14.25" customHeight="1">
      <c r="A77" s="107"/>
      <c r="B77" s="117" t="s">
        <v>152</v>
      </c>
      <c r="C77" s="118"/>
      <c r="D77" s="118"/>
      <c r="E77" s="118"/>
      <c r="F77" s="118"/>
      <c r="G77" s="118"/>
      <c r="H77" s="118"/>
      <c r="I77" s="118"/>
      <c r="J77" s="118"/>
    </row>
    <row r="78" spans="1:10" ht="25.5">
      <c r="A78" s="107"/>
      <c r="B78" s="6"/>
      <c r="C78" s="7"/>
      <c r="D78" s="7"/>
      <c r="E78" s="7"/>
      <c r="F78" s="8"/>
      <c r="G78" s="7"/>
      <c r="H78" s="7"/>
      <c r="I78" s="7"/>
      <c r="J78" s="10"/>
    </row>
    <row r="79" spans="1:10" ht="21">
      <c r="A79" s="107"/>
      <c r="B79" s="11"/>
      <c r="C79" s="11"/>
      <c r="D79" s="11"/>
      <c r="E79" s="11"/>
      <c r="F79" s="12"/>
      <c r="G79" s="11"/>
      <c r="H79" s="11"/>
      <c r="I79" s="11"/>
      <c r="J79" s="11"/>
    </row>
    <row r="80" spans="1:10" ht="21">
      <c r="A80" s="107"/>
      <c r="B80" s="24" t="s">
        <v>153</v>
      </c>
      <c r="C80" s="25">
        <v>0</v>
      </c>
      <c r="D80" s="106"/>
      <c r="E80" s="106"/>
      <c r="F80" s="106"/>
      <c r="G80" s="106"/>
      <c r="H80" s="106"/>
      <c r="I80" s="26">
        <v>1</v>
      </c>
      <c r="J80" s="21" t="s">
        <v>153</v>
      </c>
    </row>
    <row r="81" spans="1:10" ht="21">
      <c r="A81" s="107"/>
      <c r="B81" s="20" t="s">
        <v>154</v>
      </c>
      <c r="C81" s="21">
        <f>'Team Matches Results Tally'!C65</f>
        <v>0</v>
      </c>
      <c r="D81" s="106"/>
      <c r="E81" s="106"/>
      <c r="F81" s="106"/>
      <c r="G81" s="106"/>
      <c r="H81" s="106"/>
      <c r="I81" s="22">
        <f>'Team Matches Results Tally'!G65</f>
        <v>3</v>
      </c>
      <c r="J81" s="23" t="s">
        <v>155</v>
      </c>
    </row>
    <row r="82" spans="1:10" ht="21">
      <c r="A82" s="107"/>
      <c r="B82" s="20" t="s">
        <v>156</v>
      </c>
      <c r="C82" s="21">
        <f>'Team Matches Results Tally'!D65</f>
        <v>0</v>
      </c>
      <c r="D82" s="106"/>
      <c r="E82" s="106"/>
      <c r="F82" s="106"/>
      <c r="G82" s="106"/>
      <c r="H82" s="106"/>
      <c r="I82" s="22">
        <f>'Team Matches Results Tally'!H65</f>
        <v>6</v>
      </c>
      <c r="J82" s="23" t="s">
        <v>157</v>
      </c>
    </row>
    <row r="85" spans="1:10" ht="18.75">
      <c r="A85" s="19" t="s">
        <v>166</v>
      </c>
      <c r="B85" s="107"/>
      <c r="C85" s="107"/>
      <c r="D85" s="107"/>
      <c r="E85" s="107"/>
      <c r="F85" s="107"/>
      <c r="G85" s="107"/>
      <c r="H85" s="107"/>
      <c r="I85" s="107"/>
      <c r="J85" s="107"/>
    </row>
    <row r="86" spans="1:10" ht="33.75">
      <c r="A86" s="107"/>
      <c r="B86" s="111" t="str">
        <f>'Round Robin'!B21</f>
        <v>SCO-2</v>
      </c>
      <c r="C86" s="112"/>
      <c r="D86" s="112"/>
      <c r="E86" s="113"/>
      <c r="F86" s="3" t="s">
        <v>140</v>
      </c>
      <c r="G86" s="114" t="str">
        <f>'Round Robin'!J21</f>
        <v>PNKF-1</v>
      </c>
      <c r="H86" s="112"/>
      <c r="I86" s="112"/>
      <c r="J86" s="113"/>
    </row>
    <row r="88" spans="1:10" ht="23.25">
      <c r="A88" s="107"/>
      <c r="B88" s="4" t="s">
        <v>141</v>
      </c>
      <c r="C88" s="5" t="s">
        <v>142</v>
      </c>
      <c r="D88" s="115" t="s">
        <v>143</v>
      </c>
      <c r="E88" s="116"/>
      <c r="F88" s="5" t="s">
        <v>144</v>
      </c>
      <c r="G88" s="115" t="s">
        <v>143</v>
      </c>
      <c r="H88" s="116"/>
      <c r="I88" s="5" t="s">
        <v>142</v>
      </c>
      <c r="J88" s="108" t="s">
        <v>145</v>
      </c>
    </row>
    <row r="89" spans="1:10" ht="25.5">
      <c r="A89" s="107"/>
      <c r="B89" s="6" t="str">
        <f>HLOOKUP($B$86,'Team Data'!$A$1:$Z$6,2,FALSE)</f>
        <v>S. Zou</v>
      </c>
      <c r="C89" s="7"/>
      <c r="D89" s="7"/>
      <c r="E89" s="7"/>
      <c r="F89" s="8" t="str">
        <f>'Team Matches Results Tally'!F70</f>
        <v/>
      </c>
      <c r="G89" s="7" t="s">
        <v>147</v>
      </c>
      <c r="H89" s="7"/>
      <c r="I89" s="7"/>
      <c r="J89" s="9" t="str">
        <f>HLOOKUP($G$86,'Team Data'!$A$1:$Z$6,2,FALSE)</f>
        <v>J. DeJong</v>
      </c>
    </row>
    <row r="90" spans="1:10" ht="25.5">
      <c r="A90" s="107"/>
      <c r="B90" s="6" t="str">
        <f>HLOOKUP($B$86,'Team Data'!$A$1:$Z$6,3,FALSE)</f>
        <v>J. Harasawa</v>
      </c>
      <c r="C90" s="7"/>
      <c r="D90" s="7"/>
      <c r="E90" s="7"/>
      <c r="F90" s="8" t="str">
        <f>'Team Matches Results Tally'!F71</f>
        <v/>
      </c>
      <c r="G90" s="7" t="s">
        <v>159</v>
      </c>
      <c r="H90" s="7" t="s">
        <v>162</v>
      </c>
      <c r="I90" s="7"/>
      <c r="J90" s="9" t="str">
        <f>HLOOKUP($G$86,'Team Data'!$A$1:$Z$6,3,FALSE)</f>
        <v>E. DeJong</v>
      </c>
    </row>
    <row r="91" spans="1:10" ht="25.5">
      <c r="A91" s="107"/>
      <c r="B91" s="6" t="str">
        <f>HLOOKUP($B$86,'Team Data'!$A$1:$Z$6,4,FALSE)</f>
        <v>T. Hsu</v>
      </c>
      <c r="C91" s="7"/>
      <c r="D91" s="7"/>
      <c r="E91" s="7"/>
      <c r="F91" s="8" t="str">
        <f>'Team Matches Results Tally'!F72</f>
        <v/>
      </c>
      <c r="G91" s="7" t="s">
        <v>159</v>
      </c>
      <c r="H91" s="7" t="s">
        <v>162</v>
      </c>
      <c r="I91" s="7"/>
      <c r="J91" s="9" t="str">
        <f>HLOOKUP($G$86,'Team Data'!$A$1:$Z$6,4,FALSE)</f>
        <v>N. Grimes</v>
      </c>
    </row>
    <row r="92" spans="1:10" ht="25.5">
      <c r="A92" s="107"/>
      <c r="B92" s="6" t="str">
        <f>HLOOKUP($B$86,'Team Data'!$A$1:$Z$6,5,FALSE)</f>
        <v>L. Uchida</v>
      </c>
      <c r="C92" s="7"/>
      <c r="D92" s="7"/>
      <c r="E92" s="7"/>
      <c r="F92" s="8" t="str">
        <f>'Team Matches Results Tally'!F73</f>
        <v/>
      </c>
      <c r="G92" s="7" t="s">
        <v>159</v>
      </c>
      <c r="H92" s="7" t="s">
        <v>148</v>
      </c>
      <c r="I92" s="7"/>
      <c r="J92" s="9" t="str">
        <f>HLOOKUP($G$86,'Team Data'!$A$1:$Z$6,5,FALSE)</f>
        <v>E. Marsten</v>
      </c>
    </row>
    <row r="93" spans="1:10" ht="25.5">
      <c r="A93" s="107"/>
      <c r="B93" s="6" t="str">
        <f>HLOOKUP($B$86,'Team Data'!$A$1:$Z$6,6,FALSE)</f>
        <v>E. Aoshima</v>
      </c>
      <c r="C93" s="7"/>
      <c r="D93" s="7"/>
      <c r="E93" s="7"/>
      <c r="F93" s="8" t="str">
        <f>'Team Matches Results Tally'!F74</f>
        <v/>
      </c>
      <c r="G93" s="7" t="s">
        <v>147</v>
      </c>
      <c r="H93" s="7" t="s">
        <v>167</v>
      </c>
      <c r="I93" s="7"/>
      <c r="J93" s="9" t="str">
        <f>HLOOKUP($G$86,'Team Data'!$A$1:$Z$6,6,FALSE)</f>
        <v>A. Nakayama</v>
      </c>
    </row>
    <row r="94" spans="1:10" ht="14.25" customHeight="1">
      <c r="A94" s="107"/>
      <c r="B94" s="117" t="s">
        <v>152</v>
      </c>
      <c r="C94" s="118"/>
      <c r="D94" s="118"/>
      <c r="E94" s="118"/>
      <c r="F94" s="118"/>
      <c r="G94" s="118"/>
      <c r="H94" s="118"/>
      <c r="I94" s="118"/>
      <c r="J94" s="118"/>
    </row>
    <row r="95" spans="1:10" ht="25.5">
      <c r="A95" s="107"/>
      <c r="B95" s="6"/>
      <c r="C95" s="7"/>
      <c r="D95" s="7"/>
      <c r="E95" s="7"/>
      <c r="F95" s="8"/>
      <c r="G95" s="7"/>
      <c r="H95" s="7"/>
      <c r="I95" s="7"/>
      <c r="J95" s="10"/>
    </row>
    <row r="96" spans="1:10" ht="21">
      <c r="A96" s="107"/>
      <c r="B96" s="11"/>
      <c r="C96" s="11"/>
      <c r="D96" s="11"/>
      <c r="E96" s="11"/>
      <c r="F96" s="12"/>
      <c r="G96" s="11"/>
      <c r="H96" s="11"/>
      <c r="I96" s="11"/>
      <c r="J96" s="11"/>
    </row>
    <row r="97" spans="1:10" ht="21">
      <c r="A97" s="107"/>
      <c r="B97" s="24" t="s">
        <v>153</v>
      </c>
      <c r="C97" s="25">
        <v>0</v>
      </c>
      <c r="D97" s="106"/>
      <c r="E97" s="106"/>
      <c r="F97" s="106"/>
      <c r="G97" s="106"/>
      <c r="H97" s="106"/>
      <c r="I97" s="26">
        <v>1</v>
      </c>
      <c r="J97" s="21" t="s">
        <v>153</v>
      </c>
    </row>
    <row r="98" spans="1:10" ht="21">
      <c r="A98" s="107"/>
      <c r="B98" s="20" t="s">
        <v>154</v>
      </c>
      <c r="C98" s="21">
        <f>'Team Matches Results Tally'!C78</f>
        <v>0</v>
      </c>
      <c r="D98" s="106"/>
      <c r="E98" s="106"/>
      <c r="F98" s="106"/>
      <c r="G98" s="106"/>
      <c r="H98" s="106"/>
      <c r="I98" s="22">
        <f>'Team Matches Results Tally'!G78</f>
        <v>5</v>
      </c>
      <c r="J98" s="23" t="s">
        <v>155</v>
      </c>
    </row>
    <row r="99" spans="1:10" ht="21">
      <c r="A99" s="107"/>
      <c r="B99" s="20" t="s">
        <v>156</v>
      </c>
      <c r="C99" s="21">
        <f>'Team Matches Results Tally'!D78</f>
        <v>0</v>
      </c>
      <c r="D99" s="106"/>
      <c r="E99" s="106"/>
      <c r="F99" s="106"/>
      <c r="G99" s="106"/>
      <c r="H99" s="106"/>
      <c r="I99" s="22">
        <f>'Team Matches Results Tally'!H78</f>
        <v>9</v>
      </c>
      <c r="J99" s="23" t="s">
        <v>157</v>
      </c>
    </row>
    <row r="102" spans="1:10" ht="18.75">
      <c r="A102" s="19" t="s">
        <v>168</v>
      </c>
      <c r="B102" s="107"/>
      <c r="C102" s="107"/>
      <c r="D102" s="107"/>
      <c r="E102" s="107"/>
      <c r="F102" s="107"/>
      <c r="G102" s="107"/>
      <c r="H102" s="107"/>
      <c r="I102" s="107"/>
      <c r="J102" s="107"/>
    </row>
    <row r="103" spans="1:10" ht="33.75">
      <c r="A103" s="107"/>
      <c r="B103" s="111" t="str">
        <f>'Round Robin'!B22</f>
        <v>SCO-2</v>
      </c>
      <c r="C103" s="112"/>
      <c r="D103" s="112"/>
      <c r="E103" s="113"/>
      <c r="F103" s="3" t="s">
        <v>140</v>
      </c>
      <c r="G103" s="114" t="str">
        <f>'Round Robin'!J22</f>
        <v>NCKF-1</v>
      </c>
      <c r="H103" s="112"/>
      <c r="I103" s="112"/>
      <c r="J103" s="113"/>
    </row>
    <row r="105" spans="1:10" ht="23.25">
      <c r="A105" s="107"/>
      <c r="B105" s="4"/>
      <c r="C105" s="5" t="s">
        <v>142</v>
      </c>
      <c r="D105" s="115" t="s">
        <v>143</v>
      </c>
      <c r="E105" s="116"/>
      <c r="F105" s="5" t="s">
        <v>144</v>
      </c>
      <c r="G105" s="115" t="s">
        <v>143</v>
      </c>
      <c r="H105" s="116"/>
      <c r="I105" s="5" t="s">
        <v>142</v>
      </c>
      <c r="J105" s="108" t="s">
        <v>145</v>
      </c>
    </row>
    <row r="106" spans="1:10" ht="25.5">
      <c r="A106" s="107"/>
      <c r="B106" s="6" t="str">
        <f>HLOOKUP($B$103,'Team Data'!$A$1:$Z$6,2,FALSE)</f>
        <v>S. Zou</v>
      </c>
      <c r="C106" s="7"/>
      <c r="D106" s="7"/>
      <c r="E106" s="7"/>
      <c r="F106" s="8" t="str">
        <f>'Team Matches Results Tally'!F83</f>
        <v/>
      </c>
      <c r="G106" s="7" t="s">
        <v>159</v>
      </c>
      <c r="H106" s="7"/>
      <c r="I106" s="7" t="s">
        <v>161</v>
      </c>
      <c r="J106" s="9" t="str">
        <f>HLOOKUP($G$103,'Team Data'!$A$1:$Z$6,2,FALSE)</f>
        <v>A. Niizawa-Morris</v>
      </c>
    </row>
    <row r="107" spans="1:10" ht="25.5">
      <c r="A107" s="107"/>
      <c r="B107" s="6" t="str">
        <f>HLOOKUP($B$103,'Team Data'!$A$1:$Z$6,3,FALSE)</f>
        <v>J. Harasawa</v>
      </c>
      <c r="C107" s="7"/>
      <c r="D107" s="7"/>
      <c r="E107" s="7"/>
      <c r="F107" s="8" t="s">
        <v>146</v>
      </c>
      <c r="G107" s="7"/>
      <c r="H107" s="7"/>
      <c r="I107" s="7"/>
      <c r="J107" s="9" t="str">
        <f>HLOOKUP($G$103,'Team Data'!$A$1:$Z$6,3,FALSE)</f>
        <v>E. Tam</v>
      </c>
    </row>
    <row r="108" spans="1:10" ht="25.5">
      <c r="A108" s="107"/>
      <c r="B108" s="6" t="str">
        <f>HLOOKUP($B$103,'Team Data'!$A$1:$Z$6,4,FALSE)</f>
        <v>T. Hsu</v>
      </c>
      <c r="C108" s="7"/>
      <c r="D108" s="7"/>
      <c r="E108" s="7"/>
      <c r="F108" s="8" t="str">
        <f>'Team Matches Results Tally'!F85</f>
        <v/>
      </c>
      <c r="G108" s="7" t="s">
        <v>159</v>
      </c>
      <c r="H108" s="7" t="s">
        <v>148</v>
      </c>
      <c r="I108" s="7"/>
      <c r="J108" s="9" t="str">
        <f>HLOOKUP($G$103,'Team Data'!$A$1:$Z$6,4,FALSE)</f>
        <v>G. An</v>
      </c>
    </row>
    <row r="109" spans="1:10" ht="25.5">
      <c r="A109" s="107"/>
      <c r="B109" s="6" t="str">
        <f>HLOOKUP($B$103,'Team Data'!$A$1:$Z$6,5,FALSE)</f>
        <v>L. Uchida</v>
      </c>
      <c r="C109" s="7"/>
      <c r="D109" s="7"/>
      <c r="E109" s="7"/>
      <c r="F109" s="8" t="s">
        <v>54</v>
      </c>
      <c r="G109" s="7"/>
      <c r="H109" s="7"/>
      <c r="I109" s="7"/>
      <c r="J109" s="9" t="str">
        <f>HLOOKUP($G$103,'Team Data'!$A$1:$Z$6,5,FALSE)</f>
        <v>A. Takami</v>
      </c>
    </row>
    <row r="110" spans="1:10" ht="25.5">
      <c r="A110" s="107"/>
      <c r="B110" s="6" t="str">
        <f>HLOOKUP($B$103,'Team Data'!$A$1:$Z$6,6,FALSE)</f>
        <v>E. Aoshima</v>
      </c>
      <c r="C110" s="7"/>
      <c r="D110" s="7"/>
      <c r="E110" s="7"/>
      <c r="F110" s="8" t="s">
        <v>54</v>
      </c>
      <c r="G110" s="7"/>
      <c r="H110" s="7"/>
      <c r="I110" s="7"/>
      <c r="J110" s="9" t="str">
        <f>HLOOKUP($G$103,'Team Data'!$A$1:$Z$6,6,FALSE)</f>
        <v>A. Aono</v>
      </c>
    </row>
    <row r="111" spans="1:10" ht="14.25" customHeight="1">
      <c r="A111" s="107"/>
      <c r="B111" s="117" t="s">
        <v>152</v>
      </c>
      <c r="C111" s="118"/>
      <c r="D111" s="118"/>
      <c r="E111" s="118"/>
      <c r="F111" s="118"/>
      <c r="G111" s="118"/>
      <c r="H111" s="118"/>
      <c r="I111" s="118"/>
      <c r="J111" s="118"/>
    </row>
    <row r="112" spans="1:10" ht="25.5">
      <c r="A112" s="107"/>
      <c r="B112" s="6"/>
      <c r="C112" s="7"/>
      <c r="D112" s="7"/>
      <c r="E112" s="7"/>
      <c r="F112" s="8"/>
      <c r="G112" s="7"/>
      <c r="H112" s="7"/>
      <c r="I112" s="7"/>
      <c r="J112" s="10"/>
    </row>
    <row r="113" spans="1:10" ht="21">
      <c r="A113" s="107"/>
      <c r="B113" s="11"/>
      <c r="C113" s="11"/>
      <c r="D113" s="11"/>
      <c r="E113" s="11"/>
      <c r="F113" s="12"/>
      <c r="G113" s="11"/>
      <c r="H113" s="11"/>
      <c r="I113" s="11"/>
      <c r="J113" s="11"/>
    </row>
    <row r="114" spans="1:10" ht="21">
      <c r="A114" s="107"/>
      <c r="B114" s="24" t="s">
        <v>153</v>
      </c>
      <c r="C114" s="25">
        <v>0</v>
      </c>
      <c r="D114" s="106"/>
      <c r="E114" s="106"/>
      <c r="F114" s="106"/>
      <c r="G114" s="106"/>
      <c r="H114" s="106"/>
      <c r="I114" s="26">
        <v>1</v>
      </c>
      <c r="J114" s="21" t="s">
        <v>153</v>
      </c>
    </row>
    <row r="115" spans="1:10" ht="21">
      <c r="A115" s="107"/>
      <c r="B115" s="20" t="s">
        <v>154</v>
      </c>
      <c r="C115" s="21">
        <f>'Team Matches Results Tally'!C91</f>
        <v>0</v>
      </c>
      <c r="D115" s="106"/>
      <c r="E115" s="106"/>
      <c r="F115" s="106"/>
      <c r="G115" s="106"/>
      <c r="H115" s="106"/>
      <c r="I115" s="22">
        <f>'Team Matches Results Tally'!G91</f>
        <v>2</v>
      </c>
      <c r="J115" s="23" t="s">
        <v>155</v>
      </c>
    </row>
    <row r="116" spans="1:10" ht="21">
      <c r="A116" s="107"/>
      <c r="B116" s="20" t="s">
        <v>156</v>
      </c>
      <c r="C116" s="21">
        <f>'Team Matches Results Tally'!D91</f>
        <v>0</v>
      </c>
      <c r="D116" s="106"/>
      <c r="E116" s="106"/>
      <c r="F116" s="106"/>
      <c r="G116" s="106"/>
      <c r="H116" s="106"/>
      <c r="I116" s="22">
        <f>'Team Matches Results Tally'!H91</f>
        <v>3</v>
      </c>
      <c r="J116" s="23" t="s">
        <v>157</v>
      </c>
    </row>
    <row r="119" spans="1:10" ht="18.75">
      <c r="A119" s="19" t="s">
        <v>169</v>
      </c>
      <c r="B119" s="107"/>
      <c r="C119" s="107"/>
      <c r="D119" s="107"/>
      <c r="E119" s="107"/>
      <c r="F119" s="107"/>
      <c r="G119" s="107"/>
      <c r="H119" s="107"/>
      <c r="I119" s="107"/>
      <c r="J119" s="107"/>
    </row>
    <row r="120" spans="1:10" ht="33.75">
      <c r="A120" s="107"/>
      <c r="B120" s="111" t="str">
        <f>'Round Robin'!B23</f>
        <v>COMP-2</v>
      </c>
      <c r="C120" s="112"/>
      <c r="D120" s="112"/>
      <c r="E120" s="113"/>
      <c r="F120" s="3" t="s">
        <v>140</v>
      </c>
      <c r="G120" s="114" t="str">
        <f>'Round Robin'!J23</f>
        <v>NCKF-1</v>
      </c>
      <c r="H120" s="112"/>
      <c r="I120" s="112"/>
      <c r="J120" s="113"/>
    </row>
    <row r="122" spans="1:10" ht="23.25">
      <c r="A122" s="107"/>
      <c r="B122" s="4"/>
      <c r="C122" s="5" t="s">
        <v>142</v>
      </c>
      <c r="D122" s="115" t="s">
        <v>143</v>
      </c>
      <c r="E122" s="116"/>
      <c r="F122" s="5" t="s">
        <v>144</v>
      </c>
      <c r="G122" s="115" t="s">
        <v>143</v>
      </c>
      <c r="H122" s="116"/>
      <c r="I122" s="5" t="s">
        <v>142</v>
      </c>
      <c r="J122" s="108" t="s">
        <v>145</v>
      </c>
    </row>
    <row r="123" spans="1:10" ht="25.5">
      <c r="A123" s="107"/>
      <c r="B123" s="6" t="s">
        <v>70</v>
      </c>
      <c r="C123" s="7"/>
      <c r="D123" s="7" t="s">
        <v>159</v>
      </c>
      <c r="E123" s="7"/>
      <c r="F123" s="8" t="str">
        <f>'Team Matches Results Tally'!F96</f>
        <v/>
      </c>
      <c r="G123" s="7"/>
      <c r="H123" s="7"/>
      <c r="I123" s="7"/>
      <c r="J123" s="9" t="str">
        <f>HLOOKUP($G$120,'Team Data'!$A$1:$Z$6,2,FALSE)</f>
        <v>A. Niizawa-Morris</v>
      </c>
    </row>
    <row r="124" spans="1:10" ht="25.5">
      <c r="A124" s="107"/>
      <c r="B124" s="6" t="s">
        <v>170</v>
      </c>
      <c r="C124" s="7"/>
      <c r="D124" s="7"/>
      <c r="E124" s="7"/>
      <c r="F124" s="8" t="str">
        <f>'Team Matches Results Tally'!F97</f>
        <v/>
      </c>
      <c r="G124" s="7" t="s">
        <v>159</v>
      </c>
      <c r="H124" s="7" t="s">
        <v>148</v>
      </c>
      <c r="I124" s="7"/>
      <c r="J124" s="9" t="str">
        <f>HLOOKUP($G$120,'Team Data'!$A$1:$Z$6,3,FALSE)</f>
        <v>E. Tam</v>
      </c>
    </row>
    <row r="125" spans="1:10" ht="25.5">
      <c r="A125" s="107"/>
      <c r="B125" s="6" t="s">
        <v>38</v>
      </c>
      <c r="C125" s="7"/>
      <c r="D125" s="7"/>
      <c r="E125" s="7"/>
      <c r="F125" s="8" t="str">
        <f>'Team Matches Results Tally'!F98</f>
        <v/>
      </c>
      <c r="G125" s="7" t="s">
        <v>159</v>
      </c>
      <c r="H125" s="7" t="s">
        <v>148</v>
      </c>
      <c r="I125" s="7"/>
      <c r="J125" s="9" t="str">
        <f>HLOOKUP($G$120,'Team Data'!$A$1:$Z$6,4,FALSE)</f>
        <v>G. An</v>
      </c>
    </row>
    <row r="126" spans="1:10" ht="25.5">
      <c r="A126" s="107"/>
      <c r="B126" s="6" t="s">
        <v>86</v>
      </c>
      <c r="C126" s="7" t="s">
        <v>161</v>
      </c>
      <c r="D126" s="7"/>
      <c r="E126" s="7"/>
      <c r="F126" s="8" t="str">
        <f>'Team Matches Results Tally'!F99</f>
        <v/>
      </c>
      <c r="G126" s="7" t="s">
        <v>159</v>
      </c>
      <c r="H126" s="7" t="s">
        <v>148</v>
      </c>
      <c r="I126" s="7"/>
      <c r="J126" s="9" t="str">
        <f>HLOOKUP($G$120,'Team Data'!$A$1:$Z$6,5,FALSE)</f>
        <v>A. Takami</v>
      </c>
    </row>
    <row r="127" spans="1:10" ht="25.5">
      <c r="A127" s="107"/>
      <c r="B127" s="6" t="s">
        <v>171</v>
      </c>
      <c r="C127" s="7"/>
      <c r="D127" s="7"/>
      <c r="E127" s="7"/>
      <c r="F127" s="8" t="str">
        <f>'Team Matches Results Tally'!F100</f>
        <v/>
      </c>
      <c r="G127" s="7" t="s">
        <v>147</v>
      </c>
      <c r="H127" s="7"/>
      <c r="I127" s="7"/>
      <c r="J127" s="9" t="str">
        <f>HLOOKUP($G$120,'Team Data'!$A$1:$Z$6,6,FALSE)</f>
        <v>A. Aono</v>
      </c>
    </row>
    <row r="128" spans="1:10" ht="14.25" customHeight="1">
      <c r="A128" s="107"/>
      <c r="B128" s="117" t="s">
        <v>152</v>
      </c>
      <c r="C128" s="118"/>
      <c r="D128" s="118"/>
      <c r="E128" s="118"/>
      <c r="F128" s="118"/>
      <c r="G128" s="118"/>
      <c r="H128" s="118"/>
      <c r="I128" s="118"/>
      <c r="J128" s="118"/>
    </row>
    <row r="129" spans="1:10" ht="25.5">
      <c r="A129" s="107"/>
      <c r="B129" s="6"/>
      <c r="C129" s="7"/>
      <c r="D129" s="7"/>
      <c r="E129" s="7"/>
      <c r="F129" s="8"/>
      <c r="G129" s="7"/>
      <c r="H129" s="7"/>
      <c r="I129" s="7"/>
      <c r="J129" s="10"/>
    </row>
    <row r="130" spans="1:10" ht="21">
      <c r="A130" s="107"/>
      <c r="B130" s="11"/>
      <c r="C130" s="11"/>
      <c r="D130" s="11"/>
      <c r="E130" s="11"/>
      <c r="F130" s="12"/>
      <c r="G130" s="11"/>
      <c r="H130" s="11"/>
      <c r="I130" s="11"/>
      <c r="J130" s="11"/>
    </row>
    <row r="131" spans="1:10" ht="21">
      <c r="A131" s="107"/>
      <c r="B131" s="24" t="s">
        <v>153</v>
      </c>
      <c r="C131" s="25">
        <v>0</v>
      </c>
      <c r="D131" s="106"/>
      <c r="E131" s="106"/>
      <c r="F131" s="106"/>
      <c r="G131" s="106"/>
      <c r="H131" s="106"/>
      <c r="I131" s="26">
        <v>1</v>
      </c>
      <c r="J131" s="21" t="s">
        <v>153</v>
      </c>
    </row>
    <row r="132" spans="1:10" ht="21">
      <c r="A132" s="107"/>
      <c r="B132" s="20" t="s">
        <v>154</v>
      </c>
      <c r="C132" s="21">
        <f>'Team Matches Results Tally'!C104</f>
        <v>1</v>
      </c>
      <c r="D132" s="106"/>
      <c r="E132" s="106"/>
      <c r="F132" s="106"/>
      <c r="G132" s="106"/>
      <c r="H132" s="106"/>
      <c r="I132" s="22">
        <f>'Team Matches Results Tally'!G104</f>
        <v>4</v>
      </c>
      <c r="J132" s="23" t="s">
        <v>155</v>
      </c>
    </row>
    <row r="133" spans="1:10" ht="21">
      <c r="A133" s="107"/>
      <c r="B133" s="20" t="s">
        <v>156</v>
      </c>
      <c r="C133" s="21">
        <f>'Team Matches Results Tally'!D104</f>
        <v>1</v>
      </c>
      <c r="D133" s="106"/>
      <c r="E133" s="106"/>
      <c r="F133" s="106"/>
      <c r="G133" s="106"/>
      <c r="H133" s="106"/>
      <c r="I133" s="22">
        <f>'Team Matches Results Tally'!H104</f>
        <v>7</v>
      </c>
      <c r="J133" s="23" t="s">
        <v>157</v>
      </c>
    </row>
    <row r="136" spans="1:10" ht="18.75">
      <c r="A136" s="19" t="s">
        <v>172</v>
      </c>
      <c r="B136" s="107"/>
      <c r="C136" s="107"/>
      <c r="D136" s="107"/>
      <c r="E136" s="107"/>
      <c r="F136" s="107"/>
      <c r="G136" s="107"/>
      <c r="H136" s="107"/>
      <c r="I136" s="107"/>
      <c r="J136" s="107"/>
    </row>
    <row r="137" spans="1:10" ht="33.75">
      <c r="A137" s="107"/>
      <c r="B137" s="111" t="str">
        <f>'Round Robin'!B35</f>
        <v>PNKF-2</v>
      </c>
      <c r="C137" s="112"/>
      <c r="D137" s="112"/>
      <c r="E137" s="113"/>
      <c r="F137" s="3" t="s">
        <v>140</v>
      </c>
      <c r="G137" s="114" t="str">
        <f>'Round Robin'!J35</f>
        <v>COMP-3</v>
      </c>
      <c r="H137" s="112"/>
      <c r="I137" s="112"/>
      <c r="J137" s="113"/>
    </row>
    <row r="139" spans="1:10" ht="23.25">
      <c r="A139" s="107"/>
      <c r="B139" s="4"/>
      <c r="C139" s="5" t="s">
        <v>142</v>
      </c>
      <c r="D139" s="115" t="s">
        <v>143</v>
      </c>
      <c r="E139" s="116"/>
      <c r="F139" s="5" t="s">
        <v>144</v>
      </c>
      <c r="G139" s="115" t="s">
        <v>143</v>
      </c>
      <c r="H139" s="116"/>
      <c r="I139" s="5" t="s">
        <v>142</v>
      </c>
      <c r="J139" s="108" t="s">
        <v>145</v>
      </c>
    </row>
    <row r="140" spans="1:10" ht="25.5">
      <c r="A140" s="107"/>
      <c r="B140" s="6" t="str">
        <f>HLOOKUP($B$137,'Team Data'!$A$1:$Z$6,2,FALSE)</f>
        <v>M. Blechschmidt</v>
      </c>
      <c r="C140" s="7"/>
      <c r="D140" s="7" t="s">
        <v>159</v>
      </c>
      <c r="E140" s="7"/>
      <c r="F140" s="8" t="str">
        <f>'Team Matches Results Tally'!F109</f>
        <v/>
      </c>
      <c r="G140" s="7"/>
      <c r="H140" s="7"/>
      <c r="I140" s="7" t="s">
        <v>161</v>
      </c>
      <c r="J140" s="9" t="str">
        <f>HLOOKUP($G$137,'Team Data'!$A$1:$Z$6,2,FALSE)</f>
        <v>S. Gaton</v>
      </c>
    </row>
    <row r="141" spans="1:10" ht="25.5">
      <c r="A141" s="107"/>
      <c r="B141" s="6" t="str">
        <f>HLOOKUP($B$137,'Team Data'!$A$1:$Z$6,3,FALSE)</f>
        <v>M. DeJong</v>
      </c>
      <c r="C141" s="7"/>
      <c r="D141" s="7" t="s">
        <v>159</v>
      </c>
      <c r="E141" s="7" t="s">
        <v>148</v>
      </c>
      <c r="F141" s="8" t="str">
        <f>'Team Matches Results Tally'!F110</f>
        <v/>
      </c>
      <c r="G141" s="7"/>
      <c r="H141" s="7"/>
      <c r="I141" s="7"/>
      <c r="J141" s="9" t="str">
        <f>HLOOKUP($G$137,'Team Data'!$A$1:$Z$6,3,FALSE)</f>
        <v>M. Kanemoto</v>
      </c>
    </row>
    <row r="142" spans="1:10" ht="25.5">
      <c r="A142" s="107"/>
      <c r="B142" s="6" t="str">
        <f>HLOOKUP($B$137,'Team Data'!$A$1:$Z$6,4,FALSE)</f>
        <v>M. Rinaldi</v>
      </c>
      <c r="C142" s="7"/>
      <c r="D142" s="7" t="s">
        <v>147</v>
      </c>
      <c r="E142" s="7"/>
      <c r="F142" s="8" t="str">
        <f>'Team Matches Results Tally'!F111</f>
        <v/>
      </c>
      <c r="G142" s="7"/>
      <c r="H142" s="7"/>
      <c r="I142" s="7"/>
      <c r="J142" s="9" t="str">
        <f>HLOOKUP($G$137,'Team Data'!$A$1:$Z$6,4,FALSE)</f>
        <v>S. Jan</v>
      </c>
    </row>
    <row r="143" spans="1:10" ht="25.5">
      <c r="A143" s="107"/>
      <c r="B143" s="6" t="str">
        <f>HLOOKUP($B$137,'Team Data'!$A$1:$Z$6,5,FALSE)</f>
        <v>J. Chen</v>
      </c>
      <c r="C143" s="7"/>
      <c r="D143" s="7" t="s">
        <v>164</v>
      </c>
      <c r="E143" s="7" t="s">
        <v>148</v>
      </c>
      <c r="F143" s="8" t="str">
        <f>'Team Matches Results Tally'!F112</f>
        <v/>
      </c>
      <c r="G143" s="7"/>
      <c r="H143" s="7"/>
      <c r="I143" s="7"/>
      <c r="J143" s="9" t="str">
        <f>HLOOKUP($G$137,'Team Data'!$A$1:$Z$6,5,FALSE)</f>
        <v>T. Canada</v>
      </c>
    </row>
    <row r="144" spans="1:10" ht="25.5">
      <c r="A144" s="107"/>
      <c r="B144" s="6" t="str">
        <f>HLOOKUP($B$137,'Team Data'!$A$1:$Z$6,6,FALSE)</f>
        <v>J. Frazier-Day</v>
      </c>
      <c r="C144" s="7"/>
      <c r="D144" s="7" t="s">
        <v>159</v>
      </c>
      <c r="E144" s="7" t="s">
        <v>148</v>
      </c>
      <c r="F144" s="8" t="str">
        <f>'Team Matches Results Tally'!F113</f>
        <v/>
      </c>
      <c r="G144" s="7"/>
      <c r="H144" s="7"/>
      <c r="I144" s="7" t="s">
        <v>161</v>
      </c>
      <c r="J144" s="9" t="str">
        <f>HLOOKUP($G$137,'Team Data'!$A$1:$Z$6,6,FALSE)</f>
        <v>R. Hayashi</v>
      </c>
    </row>
    <row r="145" spans="1:10" ht="14.25" customHeight="1">
      <c r="A145" s="107"/>
      <c r="B145" s="117" t="s">
        <v>152</v>
      </c>
      <c r="C145" s="118"/>
      <c r="D145" s="118"/>
      <c r="E145" s="118"/>
      <c r="F145" s="118"/>
      <c r="G145" s="118"/>
      <c r="H145" s="118"/>
      <c r="I145" s="118"/>
      <c r="J145" s="118"/>
    </row>
    <row r="146" spans="1:10" ht="25.5">
      <c r="A146" s="107"/>
      <c r="B146" s="6"/>
      <c r="C146" s="7"/>
      <c r="D146" s="7"/>
      <c r="E146" s="7"/>
      <c r="F146" s="8"/>
      <c r="G146" s="7"/>
      <c r="H146" s="7"/>
      <c r="I146" s="7"/>
      <c r="J146" s="10"/>
    </row>
    <row r="147" spans="1:10" ht="21">
      <c r="A147" s="107"/>
      <c r="B147" s="11"/>
      <c r="C147" s="11"/>
      <c r="D147" s="11"/>
      <c r="E147" s="11"/>
      <c r="F147" s="12"/>
      <c r="G147" s="11"/>
      <c r="H147" s="11"/>
      <c r="I147" s="11"/>
      <c r="J147" s="11"/>
    </row>
    <row r="148" spans="1:10" ht="21">
      <c r="A148" s="107"/>
      <c r="B148" s="24" t="s">
        <v>153</v>
      </c>
      <c r="C148" s="25">
        <v>1</v>
      </c>
      <c r="D148" s="106"/>
      <c r="E148" s="106"/>
      <c r="F148" s="106"/>
      <c r="G148" s="106"/>
      <c r="H148" s="106"/>
      <c r="I148" s="26"/>
      <c r="J148" s="21" t="s">
        <v>153</v>
      </c>
    </row>
    <row r="149" spans="1:10" ht="21">
      <c r="A149" s="107"/>
      <c r="B149" s="20" t="s">
        <v>154</v>
      </c>
      <c r="C149" s="21">
        <f>'Team Matches Results Tally'!C117</f>
        <v>5</v>
      </c>
      <c r="D149" s="106"/>
      <c r="E149" s="106"/>
      <c r="F149" s="106"/>
      <c r="G149" s="106"/>
      <c r="H149" s="106"/>
      <c r="I149" s="22">
        <f>'Team Matches Results Tally'!G117</f>
        <v>0</v>
      </c>
      <c r="J149" s="23" t="s">
        <v>155</v>
      </c>
    </row>
    <row r="150" spans="1:10" ht="21">
      <c r="A150" s="107"/>
      <c r="B150" s="20" t="s">
        <v>156</v>
      </c>
      <c r="C150" s="21">
        <f>'Team Matches Results Tally'!D117</f>
        <v>8</v>
      </c>
      <c r="D150" s="106"/>
      <c r="E150" s="106"/>
      <c r="F150" s="106"/>
      <c r="G150" s="106"/>
      <c r="H150" s="106"/>
      <c r="I150" s="22">
        <f>'Team Matches Results Tally'!H117</f>
        <v>0</v>
      </c>
      <c r="J150" s="23" t="s">
        <v>157</v>
      </c>
    </row>
    <row r="153" spans="1:10" ht="18.75">
      <c r="A153" s="19" t="s">
        <v>173</v>
      </c>
      <c r="B153" s="107"/>
      <c r="C153" s="107"/>
      <c r="D153" s="107"/>
      <c r="E153" s="107"/>
      <c r="F153" s="107"/>
      <c r="G153" s="107"/>
      <c r="H153" s="107"/>
      <c r="I153" s="107"/>
      <c r="J153" s="107"/>
    </row>
    <row r="154" spans="1:10" ht="33.75">
      <c r="A154" s="107"/>
      <c r="B154" s="111" t="str">
        <f>'Round Robin'!B36</f>
        <v>NCKF-2</v>
      </c>
      <c r="C154" s="112"/>
      <c r="D154" s="112"/>
      <c r="E154" s="113"/>
      <c r="F154" s="3" t="s">
        <v>140</v>
      </c>
      <c r="G154" s="114" t="str">
        <f>'Round Robin'!J36</f>
        <v>COMP-3</v>
      </c>
      <c r="H154" s="112"/>
      <c r="I154" s="112"/>
      <c r="J154" s="113"/>
    </row>
    <row r="156" spans="1:10" ht="23.25">
      <c r="A156" s="107"/>
      <c r="B156" s="4"/>
      <c r="C156" s="5" t="s">
        <v>142</v>
      </c>
      <c r="D156" s="115" t="s">
        <v>143</v>
      </c>
      <c r="E156" s="116"/>
      <c r="F156" s="5" t="s">
        <v>144</v>
      </c>
      <c r="G156" s="115" t="s">
        <v>143</v>
      </c>
      <c r="H156" s="116"/>
      <c r="I156" s="5" t="s">
        <v>142</v>
      </c>
      <c r="J156" s="108" t="s">
        <v>145</v>
      </c>
    </row>
    <row r="157" spans="1:10" ht="25.5">
      <c r="A157" s="107"/>
      <c r="B157" s="6" t="str">
        <f>HLOOKUP($B$154,'Team Data'!$A$1:$Z$6,2,FALSE)</f>
        <v>E. Pedersen</v>
      </c>
      <c r="C157" s="7"/>
      <c r="D157" s="7" t="s">
        <v>159</v>
      </c>
      <c r="E157" s="7" t="s">
        <v>148</v>
      </c>
      <c r="F157" s="8" t="str">
        <f>'Team Matches Results Tally'!F122</f>
        <v/>
      </c>
      <c r="G157" s="7"/>
      <c r="H157" s="7"/>
      <c r="I157" s="7"/>
      <c r="J157" s="9" t="str">
        <f>HLOOKUP($G$154,'Team Data'!$A$1:$Z$6,2,FALSE)</f>
        <v>S. Gaton</v>
      </c>
    </row>
    <row r="158" spans="1:10" ht="25.5">
      <c r="A158" s="107"/>
      <c r="B158" s="6" t="str">
        <f>HLOOKUP($B$154,'Team Data'!$A$1:$Z$6,3,FALSE)</f>
        <v>T-L. Liew</v>
      </c>
      <c r="C158" s="7"/>
      <c r="D158" s="7" t="s">
        <v>159</v>
      </c>
      <c r="E158" s="7"/>
      <c r="F158" s="8" t="str">
        <f>'Team Matches Results Tally'!F123</f>
        <v>X</v>
      </c>
      <c r="G158" s="7" t="s">
        <v>148</v>
      </c>
      <c r="H158" s="7"/>
      <c r="I158" s="7"/>
      <c r="J158" s="9" t="str">
        <f>HLOOKUP($G$154,'Team Data'!$A$1:$Z$6,3,FALSE)</f>
        <v>M. Kanemoto</v>
      </c>
    </row>
    <row r="159" spans="1:10" ht="25.5">
      <c r="A159" s="107"/>
      <c r="B159" s="6" t="str">
        <f>HLOOKUP($B$154,'Team Data'!$A$1:$Z$6,4,FALSE)</f>
        <v>D. Liebschner</v>
      </c>
      <c r="C159" s="7"/>
      <c r="D159" s="7"/>
      <c r="E159" s="7"/>
      <c r="F159" s="8" t="s">
        <v>54</v>
      </c>
      <c r="G159" s="7"/>
      <c r="H159" s="7"/>
      <c r="I159" s="7"/>
      <c r="J159" s="9" t="str">
        <f>HLOOKUP($G$154,'Team Data'!$A$1:$Z$6,4,FALSE)</f>
        <v>S. Jan</v>
      </c>
    </row>
    <row r="160" spans="1:10" ht="25.5">
      <c r="A160" s="107"/>
      <c r="B160" s="6" t="str">
        <f>HLOOKUP($B$154,'Team Data'!$A$1:$Z$6,5,FALSE)</f>
        <v>R. Carrillo</v>
      </c>
      <c r="C160" s="7"/>
      <c r="D160" s="7"/>
      <c r="E160" s="7"/>
      <c r="F160" s="8" t="str">
        <f>'Team Matches Results Tally'!F125</f>
        <v/>
      </c>
      <c r="G160" s="7" t="s">
        <v>159</v>
      </c>
      <c r="H160" s="7" t="s">
        <v>148</v>
      </c>
      <c r="I160" s="7"/>
      <c r="J160" s="9" t="str">
        <f>HLOOKUP($G$154,'Team Data'!$A$1:$Z$6,5,FALSE)</f>
        <v>T. Canada</v>
      </c>
    </row>
    <row r="161" spans="1:10" ht="25.5">
      <c r="A161" s="107"/>
      <c r="B161" s="6" t="str">
        <f>HLOOKUP($B$154,'Team Data'!$A$1:$Z$6,6,FALSE)</f>
        <v>E. Pesek</v>
      </c>
      <c r="C161" s="7"/>
      <c r="D161" s="7" t="s">
        <v>159</v>
      </c>
      <c r="E161" s="7" t="s">
        <v>162</v>
      </c>
      <c r="F161" s="8" t="str">
        <f>'Team Matches Results Tally'!F126</f>
        <v/>
      </c>
      <c r="G161" s="7"/>
      <c r="H161" s="7"/>
      <c r="I161" s="7"/>
      <c r="J161" s="9" t="str">
        <f>HLOOKUP($G$154,'Team Data'!$A$1:$Z$6,6,FALSE)</f>
        <v>R. Hayashi</v>
      </c>
    </row>
    <row r="162" spans="1:10" ht="14.25" customHeight="1">
      <c r="A162" s="107"/>
      <c r="B162" s="117" t="s">
        <v>152</v>
      </c>
      <c r="C162" s="118"/>
      <c r="D162" s="118"/>
      <c r="E162" s="118"/>
      <c r="F162" s="118"/>
      <c r="G162" s="118"/>
      <c r="H162" s="118"/>
      <c r="I162" s="118"/>
      <c r="J162" s="118"/>
    </row>
    <row r="163" spans="1:10" ht="25.5">
      <c r="A163" s="107"/>
      <c r="B163" s="6"/>
      <c r="C163" s="7"/>
      <c r="D163" s="7"/>
      <c r="E163" s="7"/>
      <c r="F163" s="8"/>
      <c r="G163" s="7"/>
      <c r="H163" s="7"/>
      <c r="I163" s="7"/>
      <c r="J163" s="10"/>
    </row>
    <row r="164" spans="1:10" ht="21">
      <c r="A164" s="107"/>
      <c r="B164" s="11"/>
      <c r="C164" s="11"/>
      <c r="D164" s="11"/>
      <c r="E164" s="11"/>
      <c r="F164" s="12"/>
      <c r="G164" s="11"/>
      <c r="H164" s="11"/>
      <c r="I164" s="11"/>
      <c r="J164" s="11"/>
    </row>
    <row r="165" spans="1:10" s="27" customFormat="1" ht="21">
      <c r="A165" s="107"/>
      <c r="B165" s="24" t="s">
        <v>153</v>
      </c>
      <c r="C165" s="25">
        <v>1</v>
      </c>
      <c r="D165" s="106"/>
      <c r="E165" s="106"/>
      <c r="F165" s="106"/>
      <c r="G165" s="106"/>
      <c r="H165" s="106"/>
      <c r="I165" s="26"/>
      <c r="J165" s="21" t="s">
        <v>153</v>
      </c>
    </row>
    <row r="166" spans="1:10" ht="21">
      <c r="A166" s="107"/>
      <c r="B166" s="28" t="s">
        <v>154</v>
      </c>
      <c r="C166" s="14">
        <f>'Team Matches Results Tally'!C130</f>
        <v>2</v>
      </c>
      <c r="D166" s="107"/>
      <c r="E166" s="107"/>
      <c r="F166" s="107"/>
      <c r="G166" s="107"/>
      <c r="H166" s="107"/>
      <c r="I166" s="15">
        <f>'Team Matches Results Tally'!G130</f>
        <v>1</v>
      </c>
      <c r="J166" s="29" t="s">
        <v>155</v>
      </c>
    </row>
    <row r="167" spans="1:10" ht="21">
      <c r="A167" s="107"/>
      <c r="B167" s="28" t="s">
        <v>156</v>
      </c>
      <c r="C167" s="14">
        <f>'Team Matches Results Tally'!D130</f>
        <v>5</v>
      </c>
      <c r="D167" s="107"/>
      <c r="E167" s="107"/>
      <c r="F167" s="107"/>
      <c r="G167" s="107"/>
      <c r="H167" s="107"/>
      <c r="I167" s="15">
        <f>'Team Matches Results Tally'!H130</f>
        <v>3</v>
      </c>
      <c r="J167" s="29" t="s">
        <v>157</v>
      </c>
    </row>
    <row r="169" spans="1:10" ht="18.75">
      <c r="A169" s="19" t="s">
        <v>174</v>
      </c>
      <c r="B169" s="107"/>
      <c r="C169" s="107"/>
      <c r="D169" s="107"/>
      <c r="E169" s="107"/>
      <c r="F169" s="107"/>
      <c r="G169" s="107"/>
      <c r="H169" s="107"/>
      <c r="I169" s="107"/>
      <c r="J169" s="107"/>
    </row>
    <row r="170" spans="1:10" ht="33.75">
      <c r="A170" s="107"/>
      <c r="B170" s="111" t="str">
        <f>'Round Robin'!B37</f>
        <v>NCKF-2</v>
      </c>
      <c r="C170" s="112"/>
      <c r="D170" s="112"/>
      <c r="E170" s="113"/>
      <c r="F170" s="3" t="s">
        <v>140</v>
      </c>
      <c r="G170" s="114" t="str">
        <f>'Round Robin'!J37</f>
        <v>COMP-4</v>
      </c>
      <c r="H170" s="112"/>
      <c r="I170" s="112"/>
      <c r="J170" s="113"/>
    </row>
    <row r="172" spans="1:10" ht="23.25">
      <c r="A172" s="107"/>
      <c r="B172" s="4"/>
      <c r="C172" s="5" t="s">
        <v>142</v>
      </c>
      <c r="D172" s="115" t="s">
        <v>143</v>
      </c>
      <c r="E172" s="116"/>
      <c r="F172" s="5" t="s">
        <v>144</v>
      </c>
      <c r="G172" s="115" t="s">
        <v>143</v>
      </c>
      <c r="H172" s="116"/>
      <c r="I172" s="5" t="s">
        <v>142</v>
      </c>
      <c r="J172" s="108" t="s">
        <v>145</v>
      </c>
    </row>
    <row r="173" spans="1:10" ht="25.5">
      <c r="A173" s="107"/>
      <c r="B173" s="6" t="str">
        <f>HLOOKUP($B$170,'Team Data'!$A$1:$Z$6,2,FALSE)</f>
        <v>E. Pedersen</v>
      </c>
      <c r="C173" s="7"/>
      <c r="D173" s="7" t="s">
        <v>159</v>
      </c>
      <c r="E173" s="7"/>
      <c r="F173" s="8" t="str">
        <f>'Team Matches Results Tally'!F135</f>
        <v/>
      </c>
      <c r="G173" s="7"/>
      <c r="H173" s="7"/>
      <c r="I173" s="7"/>
      <c r="J173" s="9" t="str">
        <f>HLOOKUP($G$170,'Team Data'!$A$1:$Z$6,2,FALSE)</f>
        <v>S. Tyree</v>
      </c>
    </row>
    <row r="174" spans="1:10" ht="25.5">
      <c r="A174" s="107"/>
      <c r="B174" s="6" t="str">
        <f>HLOOKUP($B$170,'Team Data'!$A$1:$Z$6,3,FALSE)</f>
        <v>T-L. Liew</v>
      </c>
      <c r="C174" s="7"/>
      <c r="D174" s="7"/>
      <c r="E174" s="7"/>
      <c r="F174" s="8" t="str">
        <f>'Team Matches Results Tally'!F136</f>
        <v/>
      </c>
      <c r="G174" s="7" t="s">
        <v>147</v>
      </c>
      <c r="H174" s="7" t="s">
        <v>162</v>
      </c>
      <c r="I174" s="7"/>
      <c r="J174" s="9" t="str">
        <f>HLOOKUP($G$170,'Team Data'!$A$1:$Z$6,3,FALSE)</f>
        <v>A. Epilepsia</v>
      </c>
    </row>
    <row r="175" spans="1:10" ht="25.5">
      <c r="A175" s="107"/>
      <c r="B175" s="6" t="str">
        <f>HLOOKUP($B$170,'Team Data'!$A$1:$Z$6,4,FALSE)</f>
        <v>D. Liebschner</v>
      </c>
      <c r="C175" s="7"/>
      <c r="D175" s="7" t="s">
        <v>175</v>
      </c>
      <c r="E175" s="7" t="s">
        <v>175</v>
      </c>
      <c r="F175" s="8" t="str">
        <f>'Team Matches Results Tally'!F137</f>
        <v/>
      </c>
      <c r="G175" s="7"/>
      <c r="H175" s="7"/>
      <c r="I175" s="7"/>
      <c r="J175" s="9">
        <f>HLOOKUP($G$170,'Team Data'!$A$1:$Z$6,4,FALSE)</f>
        <v>0</v>
      </c>
    </row>
    <row r="176" spans="1:10" ht="25.5">
      <c r="A176" s="107"/>
      <c r="B176" s="6" t="str">
        <f>HLOOKUP($B$170,'Team Data'!$A$1:$Z$6,5,FALSE)</f>
        <v>R. Carrillo</v>
      </c>
      <c r="C176" s="7"/>
      <c r="D176" s="7"/>
      <c r="E176" s="7"/>
      <c r="F176" s="8" t="s">
        <v>54</v>
      </c>
      <c r="G176" s="7"/>
      <c r="H176" s="7"/>
      <c r="I176" s="7"/>
      <c r="J176" s="9" t="str">
        <f>HLOOKUP($G$170,'Team Data'!$A$1:$Z$6,5,FALSE)</f>
        <v>D. Chinn</v>
      </c>
    </row>
    <row r="177" spans="1:10" ht="25.5">
      <c r="A177" s="107"/>
      <c r="B177" s="6" t="str">
        <f>HLOOKUP($B$170,'Team Data'!$A$1:$Z$6,6,FALSE)</f>
        <v>E. Pesek</v>
      </c>
      <c r="C177" s="7"/>
      <c r="D177" s="7" t="s">
        <v>147</v>
      </c>
      <c r="E177" s="7" t="s">
        <v>162</v>
      </c>
      <c r="F177" s="8" t="str">
        <f>'Team Matches Results Tally'!F139</f>
        <v/>
      </c>
      <c r="G177" s="7"/>
      <c r="H177" s="7"/>
      <c r="I177" s="7"/>
      <c r="J177" s="9" t="str">
        <f>HLOOKUP($G$170,'Team Data'!$A$1:$Z$6,6,FALSE)</f>
        <v>K. Kitchel</v>
      </c>
    </row>
    <row r="178" spans="1:10" ht="14.25" customHeight="1">
      <c r="A178" s="107"/>
      <c r="B178" s="117" t="s">
        <v>152</v>
      </c>
      <c r="C178" s="118"/>
      <c r="D178" s="118"/>
      <c r="E178" s="118"/>
      <c r="F178" s="118"/>
      <c r="G178" s="118"/>
      <c r="H178" s="118"/>
      <c r="I178" s="118"/>
      <c r="J178" s="118"/>
    </row>
    <row r="179" spans="1:10" ht="25.5">
      <c r="A179" s="107"/>
      <c r="B179" s="6"/>
      <c r="C179" s="7"/>
      <c r="D179" s="7"/>
      <c r="E179" s="7"/>
      <c r="F179" s="8"/>
      <c r="G179" s="7"/>
      <c r="H179" s="7"/>
      <c r="I179" s="7"/>
      <c r="J179" s="10"/>
    </row>
    <row r="180" spans="1:10" ht="21">
      <c r="A180" s="107"/>
      <c r="B180" s="11"/>
      <c r="C180" s="11"/>
      <c r="D180" s="11"/>
      <c r="E180" s="11"/>
      <c r="F180" s="12"/>
      <c r="G180" s="11"/>
      <c r="H180" s="11"/>
      <c r="I180" s="11"/>
      <c r="J180" s="11"/>
    </row>
    <row r="181" spans="1:10" s="27" customFormat="1" ht="21">
      <c r="A181" s="107"/>
      <c r="B181" s="24" t="s">
        <v>153</v>
      </c>
      <c r="C181" s="25">
        <v>1</v>
      </c>
      <c r="D181" s="106"/>
      <c r="E181" s="106"/>
      <c r="F181" s="106"/>
      <c r="G181" s="106"/>
      <c r="H181" s="106"/>
      <c r="I181" s="26"/>
      <c r="J181" s="21" t="s">
        <v>153</v>
      </c>
    </row>
    <row r="182" spans="1:10" s="27" customFormat="1" ht="21">
      <c r="A182" s="107"/>
      <c r="B182" s="28" t="s">
        <v>154</v>
      </c>
      <c r="C182" s="14">
        <f>'Team Matches Results Tally'!C143</f>
        <v>3</v>
      </c>
      <c r="D182" s="107"/>
      <c r="E182" s="107"/>
      <c r="F182" s="107"/>
      <c r="G182" s="107"/>
      <c r="H182" s="107"/>
      <c r="I182" s="15">
        <f>'Team Matches Results Tally'!G143</f>
        <v>1</v>
      </c>
      <c r="J182" s="29" t="s">
        <v>155</v>
      </c>
    </row>
    <row r="183" spans="1:10" ht="21">
      <c r="A183" s="107"/>
      <c r="B183" s="28" t="s">
        <v>156</v>
      </c>
      <c r="C183" s="14">
        <f>'Team Matches Results Tally'!D143</f>
        <v>5</v>
      </c>
      <c r="D183" s="107"/>
      <c r="E183" s="107"/>
      <c r="F183" s="107"/>
      <c r="G183" s="107"/>
      <c r="H183" s="107"/>
      <c r="I183" s="15">
        <f>'Team Matches Results Tally'!H143</f>
        <v>2</v>
      </c>
      <c r="J183" s="29" t="s">
        <v>157</v>
      </c>
    </row>
    <row r="186" spans="1:10" ht="18.75">
      <c r="A186" s="19" t="s">
        <v>176</v>
      </c>
      <c r="B186" s="107"/>
      <c r="C186" s="107"/>
      <c r="D186" s="107"/>
      <c r="E186" s="107"/>
      <c r="F186" s="107"/>
      <c r="G186" s="107"/>
      <c r="H186" s="107"/>
      <c r="I186" s="107"/>
      <c r="J186" s="107"/>
    </row>
    <row r="187" spans="1:10" ht="33.75">
      <c r="A187" s="107"/>
      <c r="B187" s="111" t="str">
        <f>'Round Robin'!B38</f>
        <v>PNKF-2</v>
      </c>
      <c r="C187" s="112"/>
      <c r="D187" s="112"/>
      <c r="E187" s="113"/>
      <c r="F187" s="3" t="s">
        <v>140</v>
      </c>
      <c r="G187" s="114" t="str">
        <f>'Round Robin'!J38</f>
        <v>COMP-4</v>
      </c>
      <c r="H187" s="112"/>
      <c r="I187" s="112"/>
      <c r="J187" s="113"/>
    </row>
    <row r="189" spans="1:10" ht="23.25">
      <c r="A189" s="107"/>
      <c r="B189" s="4"/>
      <c r="C189" s="5" t="s">
        <v>142</v>
      </c>
      <c r="D189" s="115" t="s">
        <v>143</v>
      </c>
      <c r="E189" s="116"/>
      <c r="F189" s="5" t="s">
        <v>144</v>
      </c>
      <c r="G189" s="115" t="s">
        <v>143</v>
      </c>
      <c r="H189" s="116"/>
      <c r="I189" s="5" t="s">
        <v>142</v>
      </c>
      <c r="J189" s="108" t="s">
        <v>145</v>
      </c>
    </row>
    <row r="190" spans="1:10" ht="25.5">
      <c r="A190" s="107"/>
      <c r="B190" s="6" t="str">
        <f>HLOOKUP($B$187,'Team Data'!$A$1:$Z$6,2,FALSE)</f>
        <v>M. Blechschmidt</v>
      </c>
      <c r="C190" s="7"/>
      <c r="D190" s="7" t="s">
        <v>159</v>
      </c>
      <c r="E190" s="7" t="s">
        <v>148</v>
      </c>
      <c r="F190" s="8" t="str">
        <f>'Team Matches Results Tally'!F148</f>
        <v/>
      </c>
      <c r="G190" s="7"/>
      <c r="H190" s="7"/>
      <c r="I190" s="7"/>
      <c r="J190" s="9" t="str">
        <f>HLOOKUP($G$187,'Team Data'!$A$1:$Z$6,2,FALSE)</f>
        <v>S. Tyree</v>
      </c>
    </row>
    <row r="191" spans="1:10" ht="25.5">
      <c r="A191" s="107"/>
      <c r="B191" s="6" t="str">
        <f>HLOOKUP($B$187,'Team Data'!$A$1:$Z$6,3,FALSE)</f>
        <v>M. DeJong</v>
      </c>
      <c r="C191" s="7"/>
      <c r="D191" s="7" t="s">
        <v>159</v>
      </c>
      <c r="E191" s="7" t="s">
        <v>162</v>
      </c>
      <c r="F191" s="8" t="str">
        <f>'Team Matches Results Tally'!F149</f>
        <v/>
      </c>
      <c r="G191" s="7"/>
      <c r="H191" s="7"/>
      <c r="I191" s="7"/>
      <c r="J191" s="9" t="str">
        <f>HLOOKUP($G$187,'Team Data'!$A$1:$Z$6,3,FALSE)</f>
        <v>A. Epilepsia</v>
      </c>
    </row>
    <row r="192" spans="1:10" ht="25.5">
      <c r="A192" s="107"/>
      <c r="B192" s="6" t="str">
        <f>HLOOKUP($B$187,'Team Data'!$A$1:$Z$6,4,FALSE)</f>
        <v>M. Rinaldi</v>
      </c>
      <c r="C192" s="7"/>
      <c r="D192" s="7" t="s">
        <v>175</v>
      </c>
      <c r="E192" s="7" t="s">
        <v>175</v>
      </c>
      <c r="F192" s="8" t="str">
        <f>'Team Matches Results Tally'!F150</f>
        <v/>
      </c>
      <c r="G192" s="7"/>
      <c r="H192" s="7"/>
      <c r="I192" s="7"/>
      <c r="J192" s="9">
        <f>HLOOKUP($G$187,'Team Data'!$A$1:$Z$6,4,FALSE)</f>
        <v>0</v>
      </c>
    </row>
    <row r="193" spans="1:10" ht="25.5">
      <c r="A193" s="107"/>
      <c r="B193" s="6" t="str">
        <f>HLOOKUP($B$187,'Team Data'!$A$1:$Z$6,5,FALSE)</f>
        <v>J. Chen</v>
      </c>
      <c r="C193" s="7"/>
      <c r="D193" s="7" t="s">
        <v>159</v>
      </c>
      <c r="E193" s="7" t="s">
        <v>148</v>
      </c>
      <c r="F193" s="8" t="str">
        <f>'Team Matches Results Tally'!F151</f>
        <v/>
      </c>
      <c r="G193" s="7"/>
      <c r="H193" s="7"/>
      <c r="I193" s="7"/>
      <c r="J193" s="9" t="str">
        <f>HLOOKUP($G$187,'Team Data'!$A$1:$Z$6,5,FALSE)</f>
        <v>D. Chinn</v>
      </c>
    </row>
    <row r="194" spans="1:10" ht="25.5">
      <c r="A194" s="107"/>
      <c r="B194" s="6" t="str">
        <f>HLOOKUP($B$187,'Team Data'!$A$1:$Z$6,6,FALSE)</f>
        <v>J. Frazier-Day</v>
      </c>
      <c r="C194" s="7"/>
      <c r="D194" s="7" t="s">
        <v>149</v>
      </c>
      <c r="E194" s="7" t="s">
        <v>167</v>
      </c>
      <c r="F194" s="8" t="str">
        <f>'Team Matches Results Tally'!F152</f>
        <v/>
      </c>
      <c r="G194" s="7"/>
      <c r="H194" s="7"/>
      <c r="I194" s="7" t="s">
        <v>150</v>
      </c>
      <c r="J194" s="9" t="str">
        <f>HLOOKUP($G$187,'Team Data'!$A$1:$Z$6,6,FALSE)</f>
        <v>K. Kitchel</v>
      </c>
    </row>
    <row r="195" spans="1:10" ht="14.25" customHeight="1">
      <c r="A195" s="107"/>
      <c r="B195" s="117" t="s">
        <v>152</v>
      </c>
      <c r="C195" s="118"/>
      <c r="D195" s="118"/>
      <c r="E195" s="118"/>
      <c r="F195" s="118"/>
      <c r="G195" s="118"/>
      <c r="H195" s="118"/>
      <c r="I195" s="118"/>
      <c r="J195" s="118"/>
    </row>
    <row r="196" spans="1:10" ht="25.5">
      <c r="A196" s="107"/>
      <c r="B196" s="6"/>
      <c r="C196" s="7"/>
      <c r="D196" s="7"/>
      <c r="E196" s="7"/>
      <c r="F196" s="8"/>
      <c r="G196" s="7"/>
      <c r="H196" s="7"/>
      <c r="I196" s="7"/>
      <c r="J196" s="10"/>
    </row>
    <row r="197" spans="1:10" ht="21">
      <c r="A197" s="107"/>
      <c r="B197" s="11"/>
      <c r="C197" s="11"/>
      <c r="D197" s="11"/>
      <c r="E197" s="11"/>
      <c r="F197" s="12"/>
      <c r="G197" s="11"/>
      <c r="H197" s="11"/>
      <c r="I197" s="11"/>
      <c r="J197" s="11"/>
    </row>
    <row r="198" spans="1:10" s="27" customFormat="1" ht="21">
      <c r="A198" s="107"/>
      <c r="B198" s="24" t="s">
        <v>153</v>
      </c>
      <c r="C198" s="25">
        <v>1</v>
      </c>
      <c r="D198" s="106"/>
      <c r="E198" s="106"/>
      <c r="F198" s="106"/>
      <c r="G198" s="106"/>
      <c r="H198" s="106"/>
      <c r="I198" s="26"/>
      <c r="J198" s="21" t="s">
        <v>153</v>
      </c>
    </row>
    <row r="199" spans="1:10" ht="21">
      <c r="A199" s="107"/>
      <c r="B199" s="28" t="s">
        <v>154</v>
      </c>
      <c r="C199" s="14">
        <f>'Team Matches Results Tally'!C159</f>
        <v>5</v>
      </c>
      <c r="D199" s="107"/>
      <c r="E199" s="107"/>
      <c r="F199" s="107"/>
      <c r="G199" s="107"/>
      <c r="H199" s="107"/>
      <c r="I199" s="15">
        <f>'Team Matches Results Tally'!G159</f>
        <v>0</v>
      </c>
      <c r="J199" s="29" t="s">
        <v>155</v>
      </c>
    </row>
    <row r="200" spans="1:10" ht="21">
      <c r="A200" s="107"/>
      <c r="B200" s="28" t="s">
        <v>156</v>
      </c>
      <c r="C200" s="14">
        <f>'Team Matches Results Tally'!D159</f>
        <v>10</v>
      </c>
      <c r="D200" s="107"/>
      <c r="E200" s="107"/>
      <c r="F200" s="107"/>
      <c r="G200" s="107"/>
      <c r="H200" s="107"/>
      <c r="I200" s="15">
        <f>'Team Matches Results Tally'!H159</f>
        <v>0</v>
      </c>
      <c r="J200" s="29" t="s">
        <v>157</v>
      </c>
    </row>
    <row r="203" spans="1:10" ht="18.75">
      <c r="A203" s="19" t="s">
        <v>177</v>
      </c>
      <c r="B203" s="107"/>
      <c r="C203" s="107"/>
      <c r="D203" s="107"/>
      <c r="E203" s="107"/>
      <c r="F203" s="107"/>
      <c r="G203" s="107"/>
      <c r="H203" s="107"/>
      <c r="I203" s="107"/>
      <c r="J203" s="107"/>
    </row>
    <row r="204" spans="1:10" ht="33.75">
      <c r="A204" s="107"/>
      <c r="B204" s="111" t="str">
        <f>'Round Robin'!B50</f>
        <v>CKF-1</v>
      </c>
      <c r="C204" s="112"/>
      <c r="D204" s="112"/>
      <c r="E204" s="113"/>
      <c r="F204" s="3" t="s">
        <v>140</v>
      </c>
      <c r="G204" s="114" t="str">
        <f>'Round Robin'!J50</f>
        <v>COMP-1</v>
      </c>
      <c r="H204" s="112"/>
      <c r="I204" s="112"/>
      <c r="J204" s="113"/>
    </row>
    <row r="206" spans="1:10" ht="23.25">
      <c r="A206" s="107"/>
      <c r="B206" s="4"/>
      <c r="C206" s="5" t="s">
        <v>142</v>
      </c>
      <c r="D206" s="115" t="s">
        <v>143</v>
      </c>
      <c r="E206" s="116"/>
      <c r="F206" s="5" t="s">
        <v>144</v>
      </c>
      <c r="G206" s="115" t="s">
        <v>143</v>
      </c>
      <c r="H206" s="116"/>
      <c r="I206" s="5" t="s">
        <v>142</v>
      </c>
      <c r="J206" s="108" t="s">
        <v>145</v>
      </c>
    </row>
    <row r="207" spans="1:10" ht="25.5">
      <c r="A207" s="107"/>
      <c r="B207" s="6" t="str">
        <f>HLOOKUP($B$204,'Team Data'!$A$1:$Z$6,2,FALSE)</f>
        <v>M. Kobayashi</v>
      </c>
      <c r="C207" s="7"/>
      <c r="D207" s="7" t="s">
        <v>159</v>
      </c>
      <c r="E207" s="7" t="s">
        <v>162</v>
      </c>
      <c r="F207" s="8" t="str">
        <f>'Team Matches Results Tally'!F164</f>
        <v/>
      </c>
      <c r="G207" s="7"/>
      <c r="H207" s="7"/>
      <c r="I207" s="7"/>
      <c r="J207" s="9" t="str">
        <f>HLOOKUP($G$204,'Team Data'!$A$1:$Z$6,2,FALSE)</f>
        <v>N. Lee</v>
      </c>
    </row>
    <row r="208" spans="1:10" ht="25.5">
      <c r="A208" s="107"/>
      <c r="B208" s="6" t="str">
        <f>HLOOKUP($B$204,'Team Data'!$A$1:$Z$6,3,FALSE)</f>
        <v>J. Kurahashi</v>
      </c>
      <c r="C208" s="7" t="s">
        <v>161</v>
      </c>
      <c r="D208" s="7" t="s">
        <v>159</v>
      </c>
      <c r="E208" s="7" t="s">
        <v>148</v>
      </c>
      <c r="F208" s="8" t="str">
        <f>'Team Matches Results Tally'!F165</f>
        <v/>
      </c>
      <c r="G208" s="7"/>
      <c r="H208" s="7"/>
      <c r="I208" s="7"/>
      <c r="J208" s="9" t="str">
        <f>HLOOKUP($G$204,'Team Data'!$A$1:$Z$6,3,FALSE)</f>
        <v>M. Morita</v>
      </c>
    </row>
    <row r="209" spans="1:10" ht="25.5">
      <c r="A209" s="107"/>
      <c r="B209" s="6" t="str">
        <f>HLOOKUP($B$204,'Team Data'!$A$1:$Z$6,4,FALSE)</f>
        <v>Ha. Yamada</v>
      </c>
      <c r="C209" s="7"/>
      <c r="D209" s="7" t="s">
        <v>151</v>
      </c>
      <c r="E209" s="7" t="s">
        <v>151</v>
      </c>
      <c r="F209" s="8" t="str">
        <f>'Team Matches Results Tally'!F166</f>
        <v/>
      </c>
      <c r="G209" s="7"/>
      <c r="H209" s="7"/>
      <c r="I209" s="7"/>
      <c r="J209" s="9" t="str">
        <f>HLOOKUP($G$204,'Team Data'!$A$1:$Z$6,4,FALSE)</f>
        <v>X</v>
      </c>
    </row>
    <row r="210" spans="1:10" ht="25.5">
      <c r="A210" s="107"/>
      <c r="B210" s="6" t="str">
        <f>HLOOKUP($B$204,'Team Data'!$A$1:$Z$6,5,FALSE)</f>
        <v>L. Murao</v>
      </c>
      <c r="C210" s="7"/>
      <c r="D210" s="7" t="s">
        <v>164</v>
      </c>
      <c r="E210" s="7" t="s">
        <v>162</v>
      </c>
      <c r="F210" s="8" t="str">
        <f>'Team Matches Results Tally'!F167</f>
        <v/>
      </c>
      <c r="G210" s="7"/>
      <c r="H210" s="7"/>
      <c r="I210" s="7"/>
      <c r="J210" s="9" t="str">
        <f>HLOOKUP($G$204,'Team Data'!$A$1:$Z$6,5,FALSE)</f>
        <v>X. Li</v>
      </c>
    </row>
    <row r="211" spans="1:10" ht="25.5">
      <c r="A211" s="107"/>
      <c r="B211" s="6" t="str">
        <f>HLOOKUP($B$204,'Team Data'!$A$1:$Z$6,6,FALSE)</f>
        <v>W. Robillard</v>
      </c>
      <c r="C211" s="7"/>
      <c r="D211" s="7" t="s">
        <v>164</v>
      </c>
      <c r="E211" s="7" t="s">
        <v>162</v>
      </c>
      <c r="F211" s="8" t="str">
        <f>'Team Matches Results Tally'!F168</f>
        <v/>
      </c>
      <c r="G211" s="7"/>
      <c r="H211" s="7"/>
      <c r="I211" s="7"/>
      <c r="J211" s="9" t="str">
        <f>HLOOKUP($G$204,'Team Data'!$A$1:$Z$6,6,FALSE)</f>
        <v>M. Iwakabe</v>
      </c>
    </row>
    <row r="212" spans="1:10" ht="14.25" customHeight="1">
      <c r="A212" s="107"/>
      <c r="B212" s="117" t="s">
        <v>152</v>
      </c>
      <c r="C212" s="118"/>
      <c r="D212" s="118"/>
      <c r="E212" s="118"/>
      <c r="F212" s="118"/>
      <c r="G212" s="118"/>
      <c r="H212" s="118"/>
      <c r="I212" s="118"/>
      <c r="J212" s="118"/>
    </row>
    <row r="213" spans="1:10" ht="25.5">
      <c r="A213" s="107"/>
      <c r="B213" s="6"/>
      <c r="C213" s="7"/>
      <c r="D213" s="7"/>
      <c r="E213" s="7"/>
      <c r="F213" s="8"/>
      <c r="G213" s="7"/>
      <c r="H213" s="7"/>
      <c r="I213" s="7"/>
      <c r="J213" s="10"/>
    </row>
    <row r="214" spans="1:10" ht="21">
      <c r="A214" s="107"/>
      <c r="B214" s="11"/>
      <c r="C214" s="11"/>
      <c r="D214" s="11"/>
      <c r="E214" s="11"/>
      <c r="F214" s="12"/>
      <c r="G214" s="11"/>
      <c r="H214" s="11"/>
      <c r="I214" s="11"/>
      <c r="J214" s="11"/>
    </row>
    <row r="215" spans="1:10" s="27" customFormat="1" ht="21">
      <c r="A215" s="107"/>
      <c r="B215" s="24" t="s">
        <v>153</v>
      </c>
      <c r="C215" s="25">
        <v>1</v>
      </c>
      <c r="D215" s="106"/>
      <c r="E215" s="106"/>
      <c r="F215" s="106"/>
      <c r="G215" s="106"/>
      <c r="H215" s="106"/>
      <c r="I215" s="26"/>
      <c r="J215" s="21" t="s">
        <v>153</v>
      </c>
    </row>
    <row r="216" spans="1:10" ht="21">
      <c r="A216" s="107"/>
      <c r="B216" s="28" t="s">
        <v>154</v>
      </c>
      <c r="C216" s="14">
        <f>'Team Matches Results Tally'!C172</f>
        <v>5</v>
      </c>
      <c r="D216" s="107"/>
      <c r="E216" s="107"/>
      <c r="F216" s="107"/>
      <c r="G216" s="107"/>
      <c r="H216" s="107"/>
      <c r="I216" s="15">
        <f>'Team Matches Results Tally'!G172</f>
        <v>0</v>
      </c>
      <c r="J216" s="29" t="s">
        <v>155</v>
      </c>
    </row>
    <row r="217" spans="1:10" ht="21">
      <c r="A217" s="107"/>
      <c r="B217" s="28" t="s">
        <v>156</v>
      </c>
      <c r="C217" s="14">
        <f>'Team Matches Results Tally'!D172</f>
        <v>10</v>
      </c>
      <c r="D217" s="107"/>
      <c r="E217" s="107"/>
      <c r="F217" s="107"/>
      <c r="G217" s="107"/>
      <c r="H217" s="107"/>
      <c r="I217" s="15">
        <f>'Team Matches Results Tally'!H172</f>
        <v>0</v>
      </c>
      <c r="J217" s="29" t="s">
        <v>157</v>
      </c>
    </row>
    <row r="220" spans="1:10" ht="18.75">
      <c r="A220" s="19" t="s">
        <v>178</v>
      </c>
      <c r="B220" s="107"/>
      <c r="C220" s="107"/>
      <c r="D220" s="107"/>
      <c r="E220" s="107"/>
      <c r="F220" s="107"/>
      <c r="G220" s="107"/>
      <c r="H220" s="107"/>
      <c r="I220" s="107"/>
      <c r="J220" s="107"/>
    </row>
    <row r="221" spans="1:10" ht="33.75">
      <c r="A221" s="107"/>
      <c r="B221" s="111" t="str">
        <f>'Round Robin'!B51</f>
        <v>OBUKAN</v>
      </c>
      <c r="C221" s="112"/>
      <c r="D221" s="112"/>
      <c r="E221" s="113"/>
      <c r="F221" s="3" t="s">
        <v>140</v>
      </c>
      <c r="G221" s="114" t="str">
        <f>'Round Robin'!J51</f>
        <v>COMP-1</v>
      </c>
      <c r="H221" s="112"/>
      <c r="I221" s="112"/>
      <c r="J221" s="113"/>
    </row>
    <row r="223" spans="1:10" ht="23.25">
      <c r="A223" s="107"/>
      <c r="B223" s="4"/>
      <c r="C223" s="5" t="s">
        <v>142</v>
      </c>
      <c r="D223" s="115" t="s">
        <v>143</v>
      </c>
      <c r="E223" s="116"/>
      <c r="F223" s="5" t="s">
        <v>144</v>
      </c>
      <c r="G223" s="115" t="s">
        <v>143</v>
      </c>
      <c r="H223" s="116"/>
      <c r="I223" s="5" t="s">
        <v>142</v>
      </c>
      <c r="J223" s="108" t="s">
        <v>145</v>
      </c>
    </row>
    <row r="224" spans="1:10" ht="25.5">
      <c r="A224" s="107"/>
      <c r="B224" s="6" t="str">
        <f>HLOOKUP($B$221,'Team Data'!$A$1:$Z$6,2,FALSE)</f>
        <v>V. Le</v>
      </c>
      <c r="C224" s="7"/>
      <c r="D224" s="7"/>
      <c r="E224" s="7"/>
      <c r="F224" s="8" t="s">
        <v>54</v>
      </c>
      <c r="G224" s="7"/>
      <c r="H224" s="7"/>
      <c r="I224" s="7"/>
      <c r="J224" s="9" t="str">
        <f>HLOOKUP($G$221,'Team Data'!$A$1:$Z$6,2,FALSE)</f>
        <v>N. Lee</v>
      </c>
    </row>
    <row r="225" spans="1:10" ht="25.5">
      <c r="A225" s="107"/>
      <c r="B225" s="6" t="str">
        <f>HLOOKUP($B$221,'Team Data'!$A$1:$Z$6,3,FALSE)</f>
        <v>Y. Lee</v>
      </c>
      <c r="C225" s="7"/>
      <c r="D225" s="7"/>
      <c r="E225" s="7"/>
      <c r="F225" s="8" t="str">
        <f>'Team Matches Results Tally'!F178</f>
        <v/>
      </c>
      <c r="G225" s="7" t="s">
        <v>159</v>
      </c>
      <c r="H225" s="7"/>
      <c r="I225" s="7"/>
      <c r="J225" s="9" t="str">
        <f>HLOOKUP($G$221,'Team Data'!$A$1:$Z$6,3,FALSE)</f>
        <v>M. Morita</v>
      </c>
    </row>
    <row r="226" spans="1:10" ht="25.5">
      <c r="A226" s="107"/>
      <c r="B226" s="6" t="str">
        <f>HLOOKUP($B$221,'Team Data'!$A$1:$Z$6,4,FALSE)</f>
        <v>X</v>
      </c>
      <c r="C226" s="7"/>
      <c r="D226" s="7" t="s">
        <v>175</v>
      </c>
      <c r="E226" s="7" t="s">
        <v>175</v>
      </c>
      <c r="F226" s="8" t="s">
        <v>146</v>
      </c>
      <c r="G226" s="7" t="s">
        <v>175</v>
      </c>
      <c r="H226" s="7" t="s">
        <v>175</v>
      </c>
      <c r="I226" s="7"/>
      <c r="J226" s="9" t="str">
        <f>HLOOKUP($G$221,'Team Data'!$A$1:$Z$6,4,FALSE)</f>
        <v>X</v>
      </c>
    </row>
    <row r="227" spans="1:10" ht="25.5">
      <c r="A227" s="107"/>
      <c r="B227" s="6" t="str">
        <f>HLOOKUP($B$221,'Team Data'!$A$1:$Z$6,5,FALSE)</f>
        <v>T. Vokata</v>
      </c>
      <c r="C227" s="7"/>
      <c r="D227" s="7"/>
      <c r="E227" s="7"/>
      <c r="F227" s="8" t="s">
        <v>146</v>
      </c>
      <c r="G227" s="7"/>
      <c r="H227" s="7"/>
      <c r="I227" s="7"/>
      <c r="J227" s="9" t="str">
        <f>HLOOKUP($G$221,'Team Data'!$A$1:$Z$6,5,FALSE)</f>
        <v>X. Li</v>
      </c>
    </row>
    <row r="228" spans="1:10" ht="25.5">
      <c r="A228" s="107"/>
      <c r="B228" s="6" t="str">
        <f>HLOOKUP($B$221,'Team Data'!$A$1:$Z$6,6,FALSE)</f>
        <v>R. Wakasaki</v>
      </c>
      <c r="C228" s="7"/>
      <c r="D228" s="7"/>
      <c r="E228" s="7"/>
      <c r="F228" s="8" t="s">
        <v>146</v>
      </c>
      <c r="G228" s="7"/>
      <c r="H228" s="7"/>
      <c r="I228" s="7"/>
      <c r="J228" s="9" t="str">
        <f>HLOOKUP($G$221,'Team Data'!$A$1:$Z$6,6,FALSE)</f>
        <v>M. Iwakabe</v>
      </c>
    </row>
    <row r="229" spans="1:10" ht="14.25" customHeight="1">
      <c r="A229" s="107"/>
      <c r="B229" s="117" t="s">
        <v>152</v>
      </c>
      <c r="C229" s="118"/>
      <c r="D229" s="118"/>
      <c r="E229" s="118"/>
      <c r="F229" s="118"/>
      <c r="G229" s="118"/>
      <c r="H229" s="118"/>
      <c r="I229" s="118"/>
      <c r="J229" s="118"/>
    </row>
    <row r="230" spans="1:10" ht="25.5">
      <c r="A230" s="107"/>
      <c r="B230" s="6"/>
      <c r="C230" s="7"/>
      <c r="D230" s="7"/>
      <c r="E230" s="7"/>
      <c r="F230" s="8"/>
      <c r="G230" s="7"/>
      <c r="H230" s="7"/>
      <c r="I230" s="7"/>
      <c r="J230" s="10"/>
    </row>
    <row r="231" spans="1:10" ht="21">
      <c r="A231" s="107"/>
      <c r="B231" s="11"/>
      <c r="C231" s="11"/>
      <c r="D231" s="11"/>
      <c r="E231" s="11"/>
      <c r="F231" s="12"/>
      <c r="G231" s="11"/>
      <c r="H231" s="11"/>
      <c r="I231" s="11"/>
      <c r="J231" s="11"/>
    </row>
    <row r="232" spans="1:10" s="27" customFormat="1" ht="21">
      <c r="A232" s="107"/>
      <c r="B232" s="24" t="s">
        <v>153</v>
      </c>
      <c r="C232" s="25">
        <v>0</v>
      </c>
      <c r="D232" s="106"/>
      <c r="E232" s="106"/>
      <c r="F232" s="106"/>
      <c r="G232" s="106"/>
      <c r="H232" s="106"/>
      <c r="I232" s="26">
        <v>1</v>
      </c>
      <c r="J232" s="21" t="s">
        <v>153</v>
      </c>
    </row>
    <row r="233" spans="1:10" ht="21">
      <c r="A233" s="107"/>
      <c r="B233" s="28" t="s">
        <v>154</v>
      </c>
      <c r="C233" s="14">
        <f>'Team Matches Results Tally'!C185</f>
        <v>0</v>
      </c>
      <c r="D233" s="107"/>
      <c r="E233" s="107"/>
      <c r="F233" s="107"/>
      <c r="G233" s="107"/>
      <c r="H233" s="107"/>
      <c r="I233" s="15">
        <f>'Team Matches Results Tally'!G185</f>
        <v>1</v>
      </c>
      <c r="J233" s="29" t="s">
        <v>155</v>
      </c>
    </row>
    <row r="234" spans="1:10" ht="21">
      <c r="A234" s="107"/>
      <c r="B234" s="28" t="s">
        <v>156</v>
      </c>
      <c r="C234" s="14">
        <f>'Team Matches Results Tally'!D185</f>
        <v>2</v>
      </c>
      <c r="D234" s="107"/>
      <c r="E234" s="107"/>
      <c r="F234" s="107"/>
      <c r="G234" s="107"/>
      <c r="H234" s="107"/>
      <c r="I234" s="15">
        <f>'Team Matches Results Tally'!H185</f>
        <v>3</v>
      </c>
      <c r="J234" s="29" t="s">
        <v>157</v>
      </c>
    </row>
    <row r="237" spans="1:10" ht="18.75">
      <c r="A237" s="19" t="s">
        <v>179</v>
      </c>
      <c r="B237" s="107"/>
      <c r="C237" s="107"/>
      <c r="D237" s="107"/>
      <c r="E237" s="107"/>
      <c r="F237" s="107"/>
      <c r="G237" s="107"/>
      <c r="H237" s="107"/>
      <c r="I237" s="107"/>
      <c r="J237" s="107"/>
    </row>
    <row r="238" spans="1:10" ht="33.75">
      <c r="A238" s="107"/>
      <c r="B238" s="111" t="str">
        <f>'Round Robin'!B52</f>
        <v>OBUKAN</v>
      </c>
      <c r="C238" s="112"/>
      <c r="D238" s="112"/>
      <c r="E238" s="113"/>
      <c r="F238" s="3" t="s">
        <v>140</v>
      </c>
      <c r="G238" s="114" t="str">
        <f>'Round Robin'!J52</f>
        <v>SWKIF-2</v>
      </c>
      <c r="H238" s="112"/>
      <c r="I238" s="112"/>
      <c r="J238" s="113"/>
    </row>
    <row r="240" spans="1:10" ht="23.25">
      <c r="A240" s="107"/>
      <c r="B240" s="4"/>
      <c r="C240" s="5" t="s">
        <v>142</v>
      </c>
      <c r="D240" s="115" t="s">
        <v>143</v>
      </c>
      <c r="E240" s="116"/>
      <c r="F240" s="5" t="s">
        <v>144</v>
      </c>
      <c r="G240" s="115" t="s">
        <v>143</v>
      </c>
      <c r="H240" s="116"/>
      <c r="I240" s="5" t="s">
        <v>142</v>
      </c>
      <c r="J240" s="108" t="s">
        <v>145</v>
      </c>
    </row>
    <row r="241" spans="1:10" ht="25.5">
      <c r="A241" s="107"/>
      <c r="B241" s="6" t="str">
        <f>HLOOKUP($B$238,'Team Data'!$A$1:$Z$6,2,FALSE)</f>
        <v>V. Le</v>
      </c>
      <c r="C241" s="7"/>
      <c r="D241" s="7"/>
      <c r="E241" s="7"/>
      <c r="F241" s="8" t="s">
        <v>54</v>
      </c>
      <c r="G241" s="7"/>
      <c r="H241" s="7"/>
      <c r="I241" s="7"/>
      <c r="J241" s="9" t="str">
        <f>HLOOKUP($G$238,'Team Data'!$A$1:$Z$6,2,FALSE)</f>
        <v>S. Uluh</v>
      </c>
    </row>
    <row r="242" spans="1:10" ht="25.5">
      <c r="A242" s="107"/>
      <c r="B242" s="6" t="str">
        <f>HLOOKUP($B$238,'Team Data'!$A$1:$Z$6,3,FALSE)</f>
        <v>Y. Lee</v>
      </c>
      <c r="C242" s="7"/>
      <c r="D242" s="7"/>
      <c r="E242" s="7"/>
      <c r="F242" s="8" t="str">
        <f>'Team Matches Results Tally'!F191</f>
        <v/>
      </c>
      <c r="G242" s="7" t="s">
        <v>159</v>
      </c>
      <c r="H242" s="7" t="s">
        <v>148</v>
      </c>
      <c r="I242" s="7"/>
      <c r="J242" s="9" t="str">
        <f>HLOOKUP($G$238,'Team Data'!$A$1:$Z$6,3,FALSE)</f>
        <v>J. Colangan</v>
      </c>
    </row>
    <row r="243" spans="1:10" ht="25.5">
      <c r="A243" s="107"/>
      <c r="B243" s="6" t="str">
        <f>HLOOKUP($B$238,'Team Data'!$A$1:$Z$6,4,FALSE)</f>
        <v>X</v>
      </c>
      <c r="C243" s="7"/>
      <c r="D243" s="7"/>
      <c r="E243" s="7"/>
      <c r="F243" s="8" t="str">
        <f>'Team Matches Results Tally'!F192</f>
        <v/>
      </c>
      <c r="G243" s="7" t="s">
        <v>175</v>
      </c>
      <c r="H243" s="7" t="s">
        <v>175</v>
      </c>
      <c r="I243" s="7"/>
      <c r="J243" s="9" t="str">
        <f>HLOOKUP($G$238,'Team Data'!$A$1:$Z$6,4,FALSE)</f>
        <v>M. Park</v>
      </c>
    </row>
    <row r="244" spans="1:10" ht="25.5">
      <c r="A244" s="107"/>
      <c r="B244" s="6" t="str">
        <f>HLOOKUP($B$238,'Team Data'!$A$1:$Z$6,5,FALSE)</f>
        <v>T. Vokata</v>
      </c>
      <c r="C244" s="7"/>
      <c r="D244" s="7"/>
      <c r="E244" s="7"/>
      <c r="F244" s="8" t="s">
        <v>54</v>
      </c>
      <c r="G244" s="7"/>
      <c r="H244" s="7"/>
      <c r="I244" s="7"/>
      <c r="J244" s="9" t="str">
        <f>HLOOKUP($G$238,'Team Data'!$A$1:$Z$6,5,FALSE)</f>
        <v>M. Maeda</v>
      </c>
    </row>
    <row r="245" spans="1:10" ht="25.5">
      <c r="A245" s="107"/>
      <c r="B245" s="6" t="str">
        <f>HLOOKUP($B$238,'Team Data'!$A$1:$Z$6,6,FALSE)</f>
        <v>R. Wakasaki</v>
      </c>
      <c r="C245" s="7"/>
      <c r="D245" s="7" t="s">
        <v>159</v>
      </c>
      <c r="E245" s="7"/>
      <c r="F245" s="8" t="str">
        <f>'Team Matches Results Tally'!F194</f>
        <v/>
      </c>
      <c r="G245" s="7"/>
      <c r="H245" s="7"/>
      <c r="I245" s="7"/>
      <c r="J245" s="9" t="str">
        <f>HLOOKUP($G$238,'Team Data'!$A$1:$Z$6,6,FALSE)</f>
        <v>L. Tan</v>
      </c>
    </row>
    <row r="246" spans="1:10" ht="14.25" customHeight="1">
      <c r="A246" s="107"/>
      <c r="B246" s="117" t="s">
        <v>152</v>
      </c>
      <c r="C246" s="118"/>
      <c r="D246" s="118"/>
      <c r="E246" s="118"/>
      <c r="F246" s="118"/>
      <c r="G246" s="118"/>
      <c r="H246" s="118"/>
      <c r="I246" s="118"/>
      <c r="J246" s="118"/>
    </row>
    <row r="247" spans="1:10" ht="25.5">
      <c r="A247" s="107"/>
      <c r="B247" s="6"/>
      <c r="C247" s="7"/>
      <c r="D247" s="7"/>
      <c r="E247" s="7"/>
      <c r="F247" s="8"/>
      <c r="G247" s="7"/>
      <c r="H247" s="7"/>
      <c r="I247" s="7"/>
      <c r="J247" s="10"/>
    </row>
    <row r="248" spans="1:10" ht="21">
      <c r="A248" s="107"/>
      <c r="B248" s="11"/>
      <c r="C248" s="11"/>
      <c r="D248" s="11"/>
      <c r="E248" s="11"/>
      <c r="F248" s="12"/>
      <c r="G248" s="11"/>
      <c r="H248" s="11"/>
      <c r="I248" s="11"/>
      <c r="J248" s="11"/>
    </row>
    <row r="249" spans="1:10" s="27" customFormat="1" ht="21">
      <c r="A249" s="107"/>
      <c r="B249" s="24" t="s">
        <v>153</v>
      </c>
      <c r="C249" s="25"/>
      <c r="D249" s="106"/>
      <c r="E249" s="106"/>
      <c r="F249" s="106"/>
      <c r="G249" s="106"/>
      <c r="H249" s="106"/>
      <c r="I249" s="26">
        <v>1</v>
      </c>
      <c r="J249" s="21" t="s">
        <v>153</v>
      </c>
    </row>
    <row r="250" spans="1:10" ht="21">
      <c r="A250" s="107"/>
      <c r="B250" s="28" t="s">
        <v>154</v>
      </c>
      <c r="C250" s="14">
        <f>'Team Matches Results Tally'!C198</f>
        <v>1</v>
      </c>
      <c r="D250" s="107"/>
      <c r="E250" s="107"/>
      <c r="F250" s="107"/>
      <c r="G250" s="107"/>
      <c r="H250" s="107"/>
      <c r="I250" s="15">
        <f>'Team Matches Results Tally'!G198</f>
        <v>2</v>
      </c>
      <c r="J250" s="29" t="s">
        <v>155</v>
      </c>
    </row>
    <row r="251" spans="1:10" ht="21">
      <c r="A251" s="107"/>
      <c r="B251" s="28" t="s">
        <v>156</v>
      </c>
      <c r="C251" s="14">
        <f>'Team Matches Results Tally'!D198</f>
        <v>1</v>
      </c>
      <c r="D251" s="107"/>
      <c r="E251" s="107"/>
      <c r="F251" s="107"/>
      <c r="G251" s="107"/>
      <c r="H251" s="107"/>
      <c r="I251" s="15">
        <f>'Team Matches Results Tally'!H198</f>
        <v>4</v>
      </c>
      <c r="J251" s="29" t="s">
        <v>157</v>
      </c>
    </row>
    <row r="254" spans="1:10" ht="18.75">
      <c r="A254" s="19" t="s">
        <v>180</v>
      </c>
      <c r="B254" s="107"/>
      <c r="C254" s="107"/>
      <c r="D254" s="107"/>
      <c r="E254" s="107"/>
      <c r="F254" s="107"/>
      <c r="G254" s="107"/>
      <c r="H254" s="107"/>
      <c r="I254" s="107"/>
      <c r="J254" s="107"/>
    </row>
    <row r="255" spans="1:10" ht="33.75">
      <c r="A255" s="107"/>
      <c r="B255" s="111" t="str">
        <f>'Round Robin'!B53</f>
        <v>CKF-1</v>
      </c>
      <c r="C255" s="112"/>
      <c r="D255" s="112"/>
      <c r="E255" s="113"/>
      <c r="F255" s="3" t="s">
        <v>140</v>
      </c>
      <c r="G255" s="114" t="str">
        <f>'Round Robin'!J53</f>
        <v>SWKIF-2</v>
      </c>
      <c r="H255" s="112"/>
      <c r="I255" s="112"/>
      <c r="J255" s="113"/>
    </row>
    <row r="257" spans="1:10" ht="23.25">
      <c r="A257" s="107"/>
      <c r="B257" s="4"/>
      <c r="C257" s="5" t="s">
        <v>142</v>
      </c>
      <c r="D257" s="115" t="s">
        <v>143</v>
      </c>
      <c r="E257" s="116"/>
      <c r="F257" s="5" t="s">
        <v>144</v>
      </c>
      <c r="G257" s="115" t="s">
        <v>143</v>
      </c>
      <c r="H257" s="116"/>
      <c r="I257" s="5" t="s">
        <v>142</v>
      </c>
      <c r="J257" s="108" t="s">
        <v>145</v>
      </c>
    </row>
    <row r="258" spans="1:10" ht="25.5">
      <c r="A258" s="107"/>
      <c r="B258" s="6" t="str">
        <f>HLOOKUP($B$255,'Team Data'!$A$1:$Z$6,2,FALSE)</f>
        <v>M. Kobayashi</v>
      </c>
      <c r="C258" s="7" t="s">
        <v>161</v>
      </c>
      <c r="D258" s="7"/>
      <c r="E258" s="7"/>
      <c r="F258" s="8" t="s">
        <v>54</v>
      </c>
      <c r="G258" s="7"/>
      <c r="H258" s="7"/>
      <c r="I258" s="7"/>
      <c r="J258" s="9" t="str">
        <f>HLOOKUP($G$255,'Team Data'!$A$1:$Z$6,2,FALSE)</f>
        <v>S. Uluh</v>
      </c>
    </row>
    <row r="259" spans="1:10" ht="25.5">
      <c r="A259" s="107"/>
      <c r="B259" s="6" t="str">
        <f>HLOOKUP($B$255,'Team Data'!$A$1:$Z$6,3,FALSE)</f>
        <v>J. Kurahashi</v>
      </c>
      <c r="C259" s="7"/>
      <c r="D259" s="7" t="s">
        <v>159</v>
      </c>
      <c r="E259" s="7"/>
      <c r="F259" s="8" t="str">
        <f>'Team Matches Results Tally'!F204</f>
        <v/>
      </c>
      <c r="G259" s="7"/>
      <c r="H259" s="7"/>
      <c r="I259" s="7"/>
      <c r="J259" s="9" t="str">
        <f>HLOOKUP($G$255,'Team Data'!$A$1:$Z$6,3,FALSE)</f>
        <v>J. Colangan</v>
      </c>
    </row>
    <row r="260" spans="1:10" ht="25.5">
      <c r="A260" s="107"/>
      <c r="B260" s="6" t="str">
        <f>HLOOKUP($B$255,'Team Data'!$A$1:$Z$6,4,FALSE)</f>
        <v>Ha. Yamada</v>
      </c>
      <c r="C260" s="7" t="s">
        <v>161</v>
      </c>
      <c r="D260" s="7" t="s">
        <v>159</v>
      </c>
      <c r="E260" s="7" t="s">
        <v>148</v>
      </c>
      <c r="F260" s="8" t="str">
        <f>'Team Matches Results Tally'!F205</f>
        <v/>
      </c>
      <c r="G260" s="7"/>
      <c r="H260" s="7"/>
      <c r="I260" s="7"/>
      <c r="J260" s="9" t="str">
        <f>HLOOKUP($G$255,'Team Data'!$A$1:$Z$6,4,FALSE)</f>
        <v>M. Park</v>
      </c>
    </row>
    <row r="261" spans="1:10" ht="25.5">
      <c r="A261" s="107"/>
      <c r="B261" s="6" t="str">
        <f>HLOOKUP($B$255,'Team Data'!$A$1:$Z$6,5,FALSE)</f>
        <v>L. Murao</v>
      </c>
      <c r="C261" s="7"/>
      <c r="D261" s="7" t="s">
        <v>164</v>
      </c>
      <c r="E261" s="7"/>
      <c r="F261" s="8" t="str">
        <f>'Team Matches Results Tally'!F206</f>
        <v>X</v>
      </c>
      <c r="G261" s="7" t="s">
        <v>162</v>
      </c>
      <c r="H261" s="7"/>
      <c r="I261" s="7"/>
      <c r="J261" s="9" t="str">
        <f>HLOOKUP($G$255,'Team Data'!$A$1:$Z$6,5,FALSE)</f>
        <v>M. Maeda</v>
      </c>
    </row>
    <row r="262" spans="1:10" ht="25.5">
      <c r="A262" s="107"/>
      <c r="B262" s="6" t="str">
        <f>HLOOKUP($B$255,'Team Data'!$A$1:$Z$6,6,FALSE)</f>
        <v>W. Robillard</v>
      </c>
      <c r="C262" s="7"/>
      <c r="D262" s="7" t="s">
        <v>159</v>
      </c>
      <c r="E262" s="7"/>
      <c r="F262" s="8" t="str">
        <f>'Team Matches Results Tally'!F207</f>
        <v/>
      </c>
      <c r="G262" s="7"/>
      <c r="H262" s="7"/>
      <c r="I262" s="7"/>
      <c r="J262" s="9" t="str">
        <f>HLOOKUP($G$255,'Team Data'!$A$1:$Z$6,6,FALSE)</f>
        <v>L. Tan</v>
      </c>
    </row>
    <row r="263" spans="1:10" ht="14.25" customHeight="1">
      <c r="A263" s="107"/>
      <c r="B263" s="117" t="s">
        <v>152</v>
      </c>
      <c r="C263" s="118"/>
      <c r="D263" s="118"/>
      <c r="E263" s="118"/>
      <c r="F263" s="118"/>
      <c r="G263" s="118"/>
      <c r="H263" s="118"/>
      <c r="I263" s="118"/>
      <c r="J263" s="118"/>
    </row>
    <row r="264" spans="1:10" ht="25.5">
      <c r="A264" s="107"/>
      <c r="B264" s="6"/>
      <c r="C264" s="7"/>
      <c r="D264" s="7"/>
      <c r="E264" s="7"/>
      <c r="F264" s="8"/>
      <c r="G264" s="7"/>
      <c r="H264" s="7"/>
      <c r="I264" s="7"/>
      <c r="J264" s="10"/>
    </row>
    <row r="265" spans="1:10" ht="21">
      <c r="A265" s="107"/>
      <c r="B265" s="11"/>
      <c r="C265" s="11"/>
      <c r="D265" s="11"/>
      <c r="E265" s="11"/>
      <c r="F265" s="12"/>
      <c r="G265" s="11"/>
      <c r="H265" s="11"/>
      <c r="I265" s="11"/>
      <c r="J265" s="11"/>
    </row>
    <row r="266" spans="1:10" s="27" customFormat="1" ht="21">
      <c r="A266" s="107"/>
      <c r="B266" s="24" t="s">
        <v>153</v>
      </c>
      <c r="C266" s="25">
        <v>1</v>
      </c>
      <c r="D266" s="106"/>
      <c r="E266" s="106"/>
      <c r="F266" s="106"/>
      <c r="G266" s="106"/>
      <c r="H266" s="106"/>
      <c r="I266" s="26"/>
      <c r="J266" s="21" t="s">
        <v>153</v>
      </c>
    </row>
    <row r="267" spans="1:10" ht="21">
      <c r="A267" s="107"/>
      <c r="B267" s="28" t="s">
        <v>154</v>
      </c>
      <c r="C267" s="14">
        <f>'Team Matches Results Tally'!C211</f>
        <v>3</v>
      </c>
      <c r="D267" s="107"/>
      <c r="E267" s="107"/>
      <c r="F267" s="107"/>
      <c r="G267" s="107"/>
      <c r="H267" s="107"/>
      <c r="I267" s="15">
        <f>'Team Matches Results Tally'!G211</f>
        <v>0</v>
      </c>
      <c r="J267" s="29" t="s">
        <v>155</v>
      </c>
    </row>
    <row r="268" spans="1:10" ht="21">
      <c r="A268" s="107"/>
      <c r="B268" s="28" t="s">
        <v>156</v>
      </c>
      <c r="C268" s="14">
        <f>'Team Matches Results Tally'!D211</f>
        <v>5</v>
      </c>
      <c r="D268" s="107"/>
      <c r="E268" s="107"/>
      <c r="F268" s="107"/>
      <c r="G268" s="107"/>
      <c r="H268" s="107"/>
      <c r="I268" s="15">
        <f>'Team Matches Results Tally'!H211</f>
        <v>1</v>
      </c>
      <c r="J268" s="29" t="s">
        <v>157</v>
      </c>
    </row>
    <row r="271" spans="1:10" ht="18.75">
      <c r="A271" s="19" t="s">
        <v>181</v>
      </c>
      <c r="B271" s="107"/>
      <c r="C271" s="107"/>
      <c r="D271" s="107"/>
      <c r="E271" s="107"/>
      <c r="F271" s="107"/>
      <c r="G271" s="107"/>
      <c r="H271" s="107"/>
      <c r="I271" s="107"/>
      <c r="J271" s="107"/>
    </row>
    <row r="272" spans="1:10" ht="33.75">
      <c r="A272" s="107"/>
      <c r="B272" s="111" t="str">
        <f>Tournament!B3</f>
        <v>SCO-1</v>
      </c>
      <c r="C272" s="112"/>
      <c r="D272" s="112"/>
      <c r="E272" s="113"/>
      <c r="F272" s="3" t="s">
        <v>140</v>
      </c>
      <c r="G272" s="114" t="str">
        <f>Tournament!B5</f>
        <v>SWKIF-2</v>
      </c>
      <c r="H272" s="112"/>
      <c r="I272" s="112"/>
      <c r="J272" s="113"/>
    </row>
    <row r="274" spans="1:10" ht="23.25">
      <c r="A274" s="107"/>
      <c r="B274" s="4"/>
      <c r="C274" s="5" t="s">
        <v>142</v>
      </c>
      <c r="D274" s="115" t="s">
        <v>143</v>
      </c>
      <c r="E274" s="116"/>
      <c r="F274" s="5" t="s">
        <v>144</v>
      </c>
      <c r="G274" s="115" t="s">
        <v>143</v>
      </c>
      <c r="H274" s="116"/>
      <c r="I274" s="5" t="s">
        <v>142</v>
      </c>
      <c r="J274" s="108" t="s">
        <v>145</v>
      </c>
    </row>
    <row r="275" spans="1:10" ht="25.5">
      <c r="A275" s="107"/>
      <c r="B275" s="6" t="str">
        <f>HLOOKUP($B$272,'Team Data'!$A$1:$Z$6,2,FALSE)</f>
        <v>Y. Saito</v>
      </c>
      <c r="C275" s="7"/>
      <c r="D275" s="7" t="s">
        <v>159</v>
      </c>
      <c r="E275" s="7"/>
      <c r="F275" s="8" t="str">
        <f>'Team Matches Results Tally'!F216</f>
        <v/>
      </c>
      <c r="G275" s="7"/>
      <c r="H275" s="7"/>
      <c r="I275" s="7"/>
      <c r="J275" s="9" t="str">
        <f>HLOOKUP($G$272,'Team Data'!$A$1:$Z$6,2,FALSE)</f>
        <v>S. Uluh</v>
      </c>
    </row>
    <row r="276" spans="1:10" ht="25.5">
      <c r="A276" s="107"/>
      <c r="B276" s="6" t="str">
        <f>HLOOKUP($B$272,'Team Data'!$A$1:$Z$6,3,FALSE)</f>
        <v>V. Kuo</v>
      </c>
      <c r="C276" s="7"/>
      <c r="D276" s="7" t="s">
        <v>159</v>
      </c>
      <c r="E276" s="7" t="s">
        <v>162</v>
      </c>
      <c r="F276" s="8" t="str">
        <f>'Team Matches Results Tally'!F217</f>
        <v/>
      </c>
      <c r="G276" s="7"/>
      <c r="H276" s="7"/>
      <c r="I276" s="7"/>
      <c r="J276" s="9" t="str">
        <f>HLOOKUP($G$272,'Team Data'!$A$1:$Z$6,3,FALSE)</f>
        <v>J. Colangan</v>
      </c>
    </row>
    <row r="277" spans="1:10" ht="25.5">
      <c r="A277" s="107"/>
      <c r="B277" s="6" t="str">
        <f>HLOOKUP($B$272,'Team Data'!$A$1:$Z$6,4,FALSE)</f>
        <v>I. Lorimer</v>
      </c>
      <c r="C277" s="7"/>
      <c r="D277" s="7" t="s">
        <v>159</v>
      </c>
      <c r="E277" s="7" t="s">
        <v>162</v>
      </c>
      <c r="F277" s="8" t="str">
        <f>'Team Matches Results Tally'!F218</f>
        <v/>
      </c>
      <c r="G277" s="7"/>
      <c r="H277" s="7"/>
      <c r="I277" s="7"/>
      <c r="J277" s="9" t="str">
        <f>HLOOKUP($G$272,'Team Data'!$A$1:$Z$6,4,FALSE)</f>
        <v>M. Park</v>
      </c>
    </row>
    <row r="278" spans="1:10" ht="25.5">
      <c r="A278" s="107"/>
      <c r="B278" s="6" t="str">
        <f>HLOOKUP($B$272,'Team Data'!$A$1:$Z$6,5,FALSE)</f>
        <v>N. Harigai</v>
      </c>
      <c r="C278" s="7"/>
      <c r="D278" s="7" t="s">
        <v>159</v>
      </c>
      <c r="E278" s="7"/>
      <c r="F278" s="8" t="str">
        <f>'Team Matches Results Tally'!F219</f>
        <v/>
      </c>
      <c r="G278" s="7"/>
      <c r="H278" s="7"/>
      <c r="I278" s="7" t="s">
        <v>161</v>
      </c>
      <c r="J278" s="9" t="str">
        <f>HLOOKUP($G$272,'Team Data'!$A$1:$Z$6,5,FALSE)</f>
        <v>M. Maeda</v>
      </c>
    </row>
    <row r="279" spans="1:10" ht="25.5">
      <c r="A279" s="107"/>
      <c r="B279" s="6" t="str">
        <f>HLOOKUP($B$272,'Team Data'!$A$1:$Z$6,6,FALSE)</f>
        <v>H. Hsueh</v>
      </c>
      <c r="C279" s="7"/>
      <c r="D279" s="7" t="s">
        <v>147</v>
      </c>
      <c r="E279" s="7" t="s">
        <v>148</v>
      </c>
      <c r="F279" s="8" t="str">
        <f>'Team Matches Results Tally'!F220</f>
        <v/>
      </c>
      <c r="G279" s="7"/>
      <c r="H279" s="7"/>
      <c r="I279" s="7"/>
      <c r="J279" s="9" t="str">
        <f>HLOOKUP($G$272,'Team Data'!$A$1:$Z$6,6,FALSE)</f>
        <v>L. Tan</v>
      </c>
    </row>
    <row r="280" spans="1:10" ht="14.25" customHeight="1">
      <c r="A280" s="107"/>
      <c r="B280" s="117" t="s">
        <v>152</v>
      </c>
      <c r="C280" s="118"/>
      <c r="D280" s="118"/>
      <c r="E280" s="118"/>
      <c r="F280" s="118"/>
      <c r="G280" s="118"/>
      <c r="H280" s="118"/>
      <c r="I280" s="118"/>
      <c r="J280" s="118"/>
    </row>
    <row r="281" spans="1:10" ht="25.5">
      <c r="A281" s="107"/>
      <c r="B281" s="6"/>
      <c r="C281" s="7"/>
      <c r="D281" s="7"/>
      <c r="E281" s="7"/>
      <c r="F281" s="8"/>
      <c r="G281" s="7"/>
      <c r="H281" s="7"/>
      <c r="I281" s="7"/>
      <c r="J281" s="10"/>
    </row>
    <row r="282" spans="1:10" ht="21">
      <c r="A282" s="107"/>
      <c r="B282" s="11"/>
      <c r="C282" s="11"/>
      <c r="D282" s="11"/>
      <c r="E282" s="11"/>
      <c r="F282" s="12"/>
      <c r="G282" s="11"/>
      <c r="H282" s="11"/>
      <c r="I282" s="11"/>
      <c r="J282" s="11"/>
    </row>
    <row r="283" spans="1:10" s="27" customFormat="1" ht="21">
      <c r="A283" s="107"/>
      <c r="B283" s="24" t="s">
        <v>153</v>
      </c>
      <c r="C283" s="25">
        <v>1</v>
      </c>
      <c r="D283" s="106"/>
      <c r="E283" s="106"/>
      <c r="F283" s="106"/>
      <c r="G283" s="106"/>
      <c r="H283" s="106"/>
      <c r="I283" s="26"/>
      <c r="J283" s="21" t="s">
        <v>153</v>
      </c>
    </row>
    <row r="284" spans="1:10" ht="21">
      <c r="A284" s="107"/>
      <c r="B284" s="28" t="s">
        <v>154</v>
      </c>
      <c r="C284" s="14">
        <f>'Team Matches Results Tally'!C224</f>
        <v>5</v>
      </c>
      <c r="D284" s="107"/>
      <c r="E284" s="107"/>
      <c r="F284" s="107"/>
      <c r="G284" s="107"/>
      <c r="H284" s="107"/>
      <c r="I284" s="15">
        <f>'Team Matches Results Tally'!G224</f>
        <v>0</v>
      </c>
      <c r="J284" s="29" t="s">
        <v>155</v>
      </c>
    </row>
    <row r="285" spans="1:10" ht="21">
      <c r="A285" s="107"/>
      <c r="B285" s="28" t="s">
        <v>156</v>
      </c>
      <c r="C285" s="14">
        <f>'Team Matches Results Tally'!D224</f>
        <v>8</v>
      </c>
      <c r="D285" s="107"/>
      <c r="E285" s="107"/>
      <c r="F285" s="107"/>
      <c r="G285" s="107"/>
      <c r="H285" s="107"/>
      <c r="I285" s="15">
        <f>'Team Matches Results Tally'!H224</f>
        <v>0</v>
      </c>
      <c r="J285" s="29" t="s">
        <v>157</v>
      </c>
    </row>
    <row r="288" spans="1:10" ht="18.75">
      <c r="A288" s="19" t="s">
        <v>182</v>
      </c>
      <c r="B288" s="107"/>
      <c r="C288" s="107"/>
      <c r="D288" s="107"/>
      <c r="E288" s="107"/>
      <c r="F288" s="107"/>
      <c r="G288" s="107"/>
      <c r="H288" s="107"/>
      <c r="I288" s="107"/>
      <c r="J288" s="107"/>
    </row>
    <row r="289" spans="2:10" ht="33.75">
      <c r="B289" s="111" t="str">
        <f>Tournament!B8</f>
        <v>PNKF-1</v>
      </c>
      <c r="C289" s="112"/>
      <c r="D289" s="112"/>
      <c r="E289" s="113"/>
      <c r="F289" s="3" t="s">
        <v>140</v>
      </c>
      <c r="G289" s="114" t="str">
        <f>Tournament!B10</f>
        <v>NCKF-2</v>
      </c>
      <c r="H289" s="112"/>
      <c r="I289" s="112"/>
      <c r="J289" s="113"/>
    </row>
    <row r="291" spans="2:10" ht="23.25">
      <c r="B291" s="4"/>
      <c r="C291" s="5" t="s">
        <v>142</v>
      </c>
      <c r="D291" s="115" t="s">
        <v>143</v>
      </c>
      <c r="E291" s="116"/>
      <c r="F291" s="5" t="s">
        <v>144</v>
      </c>
      <c r="G291" s="115" t="s">
        <v>143</v>
      </c>
      <c r="H291" s="116"/>
      <c r="I291" s="5" t="s">
        <v>142</v>
      </c>
      <c r="J291" s="108" t="s">
        <v>145</v>
      </c>
    </row>
    <row r="292" spans="2:10" ht="25.5">
      <c r="B292" s="6" t="str">
        <f>HLOOKUP($B$289,'Team Data'!$A$1:$Z$6,2,FALSE)</f>
        <v>J. DeJong</v>
      </c>
      <c r="C292" s="7"/>
      <c r="D292" s="7" t="s">
        <v>147</v>
      </c>
      <c r="E292" s="7"/>
      <c r="F292" s="8" t="str">
        <f>'Team Matches Results Tally'!F229</f>
        <v/>
      </c>
      <c r="G292" s="7"/>
      <c r="H292" s="7"/>
      <c r="I292" s="7"/>
      <c r="J292" s="9" t="str">
        <f>HLOOKUP($G$289,'Team Data'!$A$1:$Z$6,2,FALSE)</f>
        <v>E. Pedersen</v>
      </c>
    </row>
    <row r="293" spans="2:10" ht="25.5">
      <c r="B293" s="6" t="str">
        <f>HLOOKUP($B$289,'Team Data'!$A$1:$Z$6,3,FALSE)</f>
        <v>E. DeJong</v>
      </c>
      <c r="C293" s="7"/>
      <c r="D293" s="7" t="s">
        <v>147</v>
      </c>
      <c r="E293" s="7" t="s">
        <v>148</v>
      </c>
      <c r="F293" s="8" t="str">
        <f>'Team Matches Results Tally'!F230</f>
        <v/>
      </c>
      <c r="G293" s="7"/>
      <c r="H293" s="7"/>
      <c r="I293" s="7"/>
      <c r="J293" s="9" t="str">
        <f>HLOOKUP($G$289,'Team Data'!$A$1:$Z$6,3,FALSE)</f>
        <v>T-L. Liew</v>
      </c>
    </row>
    <row r="294" spans="2:10" ht="25.5">
      <c r="B294" s="6" t="str">
        <f>HLOOKUP($B$289,'Team Data'!$A$1:$Z$6,4,FALSE)</f>
        <v>N. Grimes</v>
      </c>
      <c r="C294" s="7"/>
      <c r="D294" s="7" t="s">
        <v>164</v>
      </c>
      <c r="E294" s="7"/>
      <c r="F294" s="8" t="str">
        <f>'Team Matches Results Tally'!F231</f>
        <v/>
      </c>
      <c r="G294" s="7"/>
      <c r="H294" s="7"/>
      <c r="I294" s="7" t="s">
        <v>161</v>
      </c>
      <c r="J294" s="9" t="str">
        <f>HLOOKUP($G$289,'Team Data'!$A$1:$Z$6,4,FALSE)</f>
        <v>D. Liebschner</v>
      </c>
    </row>
    <row r="295" spans="2:10" ht="25.5">
      <c r="B295" s="6" t="str">
        <f>HLOOKUP($B$289,'Team Data'!$A$1:$Z$6,5,FALSE)</f>
        <v>E. Marsten</v>
      </c>
      <c r="C295" s="7"/>
      <c r="D295" s="7" t="s">
        <v>159</v>
      </c>
      <c r="E295" s="7"/>
      <c r="F295" s="8" t="str">
        <f>'Team Matches Results Tally'!F232</f>
        <v/>
      </c>
      <c r="G295" s="7"/>
      <c r="H295" s="7"/>
      <c r="I295" s="7"/>
      <c r="J295" s="9" t="str">
        <f>HLOOKUP($G$289,'Team Data'!$A$1:$Z$6,5,FALSE)</f>
        <v>R. Carrillo</v>
      </c>
    </row>
    <row r="296" spans="2:10" ht="25.5">
      <c r="B296" s="6" t="str">
        <f>HLOOKUP($B$289,'Team Data'!$A$1:$Z$6,6,FALSE)</f>
        <v>A. Nakayama</v>
      </c>
      <c r="C296" s="7"/>
      <c r="D296" s="7" t="s">
        <v>159</v>
      </c>
      <c r="E296" s="7"/>
      <c r="F296" s="8" t="str">
        <f>'Team Matches Results Tally'!F233</f>
        <v/>
      </c>
      <c r="G296" s="7"/>
      <c r="H296" s="7"/>
      <c r="I296" s="7"/>
      <c r="J296" s="9" t="str">
        <f>HLOOKUP($G$289,'Team Data'!$A$1:$Z$6,6,FALSE)</f>
        <v>E. Pesek</v>
      </c>
    </row>
    <row r="297" spans="2:10" ht="14.25" customHeight="1">
      <c r="B297" s="117" t="s">
        <v>152</v>
      </c>
      <c r="C297" s="118"/>
      <c r="D297" s="118"/>
      <c r="E297" s="118"/>
      <c r="F297" s="118"/>
      <c r="G297" s="118"/>
      <c r="H297" s="118"/>
      <c r="I297" s="118"/>
      <c r="J297" s="118"/>
    </row>
    <row r="298" spans="2:10" ht="25.5">
      <c r="B298" s="6"/>
      <c r="C298" s="7"/>
      <c r="D298" s="7"/>
      <c r="E298" s="7"/>
      <c r="F298" s="8"/>
      <c r="G298" s="7"/>
      <c r="H298" s="7"/>
      <c r="I298" s="7"/>
      <c r="J298" s="10"/>
    </row>
    <row r="299" spans="2:10" ht="21">
      <c r="B299" s="11"/>
      <c r="C299" s="11"/>
      <c r="D299" s="11"/>
      <c r="E299" s="11"/>
      <c r="F299" s="12"/>
      <c r="G299" s="11"/>
      <c r="H299" s="11"/>
      <c r="I299" s="11"/>
      <c r="J299" s="11"/>
    </row>
    <row r="300" spans="2:10" s="27" customFormat="1" ht="21">
      <c r="B300" s="24" t="s">
        <v>153</v>
      </c>
      <c r="C300" s="25">
        <v>1</v>
      </c>
      <c r="D300" s="106"/>
      <c r="E300" s="106"/>
      <c r="F300" s="106"/>
      <c r="G300" s="106"/>
      <c r="H300" s="106"/>
      <c r="I300" s="26"/>
      <c r="J300" s="21" t="s">
        <v>153</v>
      </c>
    </row>
    <row r="301" spans="2:10" ht="21">
      <c r="B301" s="28" t="s">
        <v>154</v>
      </c>
      <c r="C301" s="14">
        <f>'Team Matches Results Tally'!C237</f>
        <v>5</v>
      </c>
      <c r="D301" s="107"/>
      <c r="E301" s="107"/>
      <c r="F301" s="107"/>
      <c r="G301" s="107"/>
      <c r="H301" s="107"/>
      <c r="I301" s="15">
        <f>'Team Matches Results Tally'!G237</f>
        <v>0</v>
      </c>
      <c r="J301" s="29" t="s">
        <v>155</v>
      </c>
    </row>
    <row r="302" spans="2:10" ht="21">
      <c r="B302" s="28" t="s">
        <v>156</v>
      </c>
      <c r="C302" s="14">
        <f>'Team Matches Results Tally'!D237</f>
        <v>6</v>
      </c>
      <c r="D302" s="107"/>
      <c r="E302" s="107"/>
      <c r="F302" s="107"/>
      <c r="G302" s="107"/>
      <c r="H302" s="107"/>
      <c r="I302" s="15">
        <f>'Team Matches Results Tally'!H237</f>
        <v>0</v>
      </c>
      <c r="J302" s="29" t="s">
        <v>157</v>
      </c>
    </row>
    <row r="305" spans="1:10" ht="18.75">
      <c r="A305" s="19" t="s">
        <v>183</v>
      </c>
      <c r="B305" s="107"/>
      <c r="C305" s="107"/>
      <c r="D305" s="107"/>
      <c r="E305" s="107"/>
      <c r="F305" s="107"/>
      <c r="G305" s="107"/>
      <c r="H305" s="107"/>
      <c r="I305" s="107"/>
      <c r="J305" s="107"/>
    </row>
    <row r="306" spans="1:10" ht="33.75">
      <c r="A306" s="107"/>
      <c r="B306" s="111" t="str">
        <f>Tournament!B14</f>
        <v>PNKF-2</v>
      </c>
      <c r="C306" s="112"/>
      <c r="D306" s="112"/>
      <c r="E306" s="113"/>
      <c r="F306" s="3" t="s">
        <v>140</v>
      </c>
      <c r="G306" s="114" t="str">
        <f>Tournament!B16</f>
        <v>NCKF-1</v>
      </c>
      <c r="H306" s="112"/>
      <c r="I306" s="112"/>
      <c r="J306" s="113"/>
    </row>
    <row r="308" spans="1:10" ht="23.25">
      <c r="A308" s="107"/>
      <c r="B308" s="4"/>
      <c r="C308" s="5" t="s">
        <v>142</v>
      </c>
      <c r="D308" s="115" t="s">
        <v>143</v>
      </c>
      <c r="E308" s="116"/>
      <c r="F308" s="5" t="s">
        <v>144</v>
      </c>
      <c r="G308" s="115" t="s">
        <v>143</v>
      </c>
      <c r="H308" s="116"/>
      <c r="I308" s="5" t="s">
        <v>142</v>
      </c>
      <c r="J308" s="108" t="s">
        <v>145</v>
      </c>
    </row>
    <row r="309" spans="1:10" ht="25.5">
      <c r="A309" s="107"/>
      <c r="B309" s="6" t="str">
        <f>HLOOKUP($B$306,'Team Data'!$A$1:$Z$6,2,FALSE)</f>
        <v>M. Blechschmidt</v>
      </c>
      <c r="C309" s="7"/>
      <c r="D309" s="7" t="s">
        <v>159</v>
      </c>
      <c r="E309" s="7" t="s">
        <v>148</v>
      </c>
      <c r="F309" s="8" t="str">
        <f>'Team Matches Results Tally'!F242</f>
        <v/>
      </c>
      <c r="G309" s="7" t="s">
        <v>148</v>
      </c>
      <c r="H309" s="7"/>
      <c r="I309" s="7"/>
      <c r="J309" s="9" t="str">
        <f>HLOOKUP($G$306,'Team Data'!$A$1:$Z$6,2,FALSE)</f>
        <v>A. Niizawa-Morris</v>
      </c>
    </row>
    <row r="310" spans="1:10" ht="25.5">
      <c r="A310" s="107"/>
      <c r="B310" s="6" t="str">
        <f>HLOOKUP($B$306,'Team Data'!$A$1:$Z$6,3,FALSE)</f>
        <v>M. DeJong</v>
      </c>
      <c r="C310" s="7"/>
      <c r="D310" s="7" t="s">
        <v>147</v>
      </c>
      <c r="E310" s="7" t="s">
        <v>162</v>
      </c>
      <c r="F310" s="8" t="str">
        <f>'Team Matches Results Tally'!F243</f>
        <v/>
      </c>
      <c r="G310" s="7"/>
      <c r="H310" s="7"/>
      <c r="I310" s="7"/>
      <c r="J310" s="9" t="str">
        <f>HLOOKUP($G$306,'Team Data'!$A$1:$Z$6,3,FALSE)</f>
        <v>E. Tam</v>
      </c>
    </row>
    <row r="311" spans="1:10" ht="25.5">
      <c r="A311" s="107"/>
      <c r="B311" s="6" t="s">
        <v>93</v>
      </c>
      <c r="C311" s="7"/>
      <c r="D311" s="7" t="s">
        <v>147</v>
      </c>
      <c r="E311" s="7"/>
      <c r="F311" s="8" t="str">
        <f>'Team Matches Results Tally'!F244</f>
        <v/>
      </c>
      <c r="G311" s="7"/>
      <c r="H311" s="7"/>
      <c r="I311" s="7"/>
      <c r="J311" s="9" t="str">
        <f>HLOOKUP($G$306,'Team Data'!$A$1:$Z$6,4,FALSE)</f>
        <v>G. An</v>
      </c>
    </row>
    <row r="312" spans="1:10" ht="25.5">
      <c r="A312" s="107"/>
      <c r="B312" s="6" t="s">
        <v>77</v>
      </c>
      <c r="C312" s="7"/>
      <c r="D312" s="7"/>
      <c r="E312" s="7"/>
      <c r="F312" s="8" t="s">
        <v>54</v>
      </c>
      <c r="G312" s="7"/>
      <c r="H312" s="7"/>
      <c r="I312" s="7"/>
      <c r="J312" s="9" t="str">
        <f>HLOOKUP($G$306,'Team Data'!$A$1:$Z$6,5,FALSE)</f>
        <v>A. Takami</v>
      </c>
    </row>
    <row r="313" spans="1:10" ht="25.5">
      <c r="A313" s="107"/>
      <c r="B313" s="6" t="s">
        <v>60</v>
      </c>
      <c r="C313" s="7"/>
      <c r="D313" s="7"/>
      <c r="E313" s="7"/>
      <c r="F313" s="8" t="str">
        <f>'Team Matches Results Tally'!F246</f>
        <v/>
      </c>
      <c r="G313" s="7" t="s">
        <v>159</v>
      </c>
      <c r="H313" s="7" t="s">
        <v>148</v>
      </c>
      <c r="I313" s="7"/>
      <c r="J313" s="9" t="str">
        <f>HLOOKUP($G$306,'Team Data'!$A$1:$Z$6,6,FALSE)</f>
        <v>A. Aono</v>
      </c>
    </row>
    <row r="314" spans="1:10" ht="14.25" customHeight="1">
      <c r="A314" s="107"/>
      <c r="B314" s="117" t="s">
        <v>152</v>
      </c>
      <c r="C314" s="118"/>
      <c r="D314" s="118"/>
      <c r="E314" s="118"/>
      <c r="F314" s="118"/>
      <c r="G314" s="118"/>
      <c r="H314" s="118"/>
      <c r="I314" s="118"/>
      <c r="J314" s="118"/>
    </row>
    <row r="315" spans="1:10" ht="25.5">
      <c r="A315" s="107"/>
      <c r="B315" s="6"/>
      <c r="C315" s="7"/>
      <c r="D315" s="7"/>
      <c r="E315" s="7"/>
      <c r="F315" s="8"/>
      <c r="G315" s="7"/>
      <c r="H315" s="7"/>
      <c r="I315" s="7"/>
      <c r="J315" s="10"/>
    </row>
    <row r="316" spans="1:10" ht="21">
      <c r="A316" s="107"/>
      <c r="B316" s="11"/>
      <c r="C316" s="11"/>
      <c r="D316" s="11"/>
      <c r="E316" s="11"/>
      <c r="F316" s="12"/>
      <c r="G316" s="11"/>
      <c r="H316" s="11"/>
      <c r="I316" s="11"/>
      <c r="J316" s="11"/>
    </row>
    <row r="317" spans="1:10" s="27" customFormat="1" ht="21">
      <c r="A317" s="107"/>
      <c r="B317" s="24" t="s">
        <v>153</v>
      </c>
      <c r="C317" s="25">
        <v>1</v>
      </c>
      <c r="D317" s="106"/>
      <c r="E317" s="106"/>
      <c r="F317" s="106"/>
      <c r="G317" s="106"/>
      <c r="H317" s="106"/>
      <c r="I317" s="26">
        <v>0</v>
      </c>
      <c r="J317" s="21" t="s">
        <v>153</v>
      </c>
    </row>
    <row r="318" spans="1:10" ht="21">
      <c r="A318" s="107"/>
      <c r="B318" s="28" t="s">
        <v>154</v>
      </c>
      <c r="C318" s="14">
        <f>'Team Matches Results Tally'!C250</f>
        <v>3</v>
      </c>
      <c r="D318" s="107"/>
      <c r="E318" s="107"/>
      <c r="F318" s="107"/>
      <c r="G318" s="107"/>
      <c r="H318" s="107"/>
      <c r="I318" s="15">
        <f>'Team Matches Results Tally'!G250</f>
        <v>1</v>
      </c>
      <c r="J318" s="29" t="s">
        <v>155</v>
      </c>
    </row>
    <row r="319" spans="1:10" ht="21">
      <c r="A319" s="107"/>
      <c r="B319" s="28" t="s">
        <v>156</v>
      </c>
      <c r="C319" s="14">
        <f>'Team Matches Results Tally'!D250</f>
        <v>5</v>
      </c>
      <c r="D319" s="107"/>
      <c r="E319" s="107"/>
      <c r="F319" s="107"/>
      <c r="G319" s="107"/>
      <c r="H319" s="107"/>
      <c r="I319" s="15">
        <f>'Team Matches Results Tally'!H250</f>
        <v>3</v>
      </c>
      <c r="J319" s="29" t="s">
        <v>157</v>
      </c>
    </row>
    <row r="320" spans="1:10" ht="14.2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</row>
    <row r="321" spans="1:10" ht="14.2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</row>
    <row r="322" spans="1:10" ht="14.25" customHeight="1">
      <c r="A322" s="19" t="s">
        <v>184</v>
      </c>
      <c r="B322" s="107"/>
      <c r="C322" s="107"/>
      <c r="D322" s="107"/>
      <c r="E322" s="107"/>
      <c r="F322" s="107"/>
      <c r="G322" s="107"/>
      <c r="H322" s="107"/>
      <c r="I322" s="107"/>
      <c r="J322" s="107"/>
    </row>
    <row r="323" spans="1:10" s="27" customFormat="1" ht="33.75">
      <c r="A323" s="107"/>
      <c r="B323" s="111" t="str">
        <f>Tournament!B19</f>
        <v>CKF-1</v>
      </c>
      <c r="C323" s="112"/>
      <c r="D323" s="112"/>
      <c r="E323" s="113"/>
      <c r="F323" s="3" t="s">
        <v>140</v>
      </c>
      <c r="G323" s="114" t="str">
        <f>Tournament!B21</f>
        <v>SWKIF-1</v>
      </c>
      <c r="H323" s="112"/>
      <c r="I323" s="112"/>
      <c r="J323" s="113"/>
    </row>
    <row r="324" spans="1:10" s="27" customFormat="1" ht="14.2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</row>
    <row r="325" spans="1:10" s="27" customFormat="1" ht="23.25">
      <c r="A325" s="107"/>
      <c r="B325" s="4"/>
      <c r="C325" s="5" t="s">
        <v>142</v>
      </c>
      <c r="D325" s="115" t="s">
        <v>143</v>
      </c>
      <c r="E325" s="116"/>
      <c r="F325" s="5" t="s">
        <v>144</v>
      </c>
      <c r="G325" s="115" t="s">
        <v>143</v>
      </c>
      <c r="H325" s="116"/>
      <c r="I325" s="5" t="s">
        <v>142</v>
      </c>
      <c r="J325" s="108" t="s">
        <v>145</v>
      </c>
    </row>
    <row r="326" spans="1:10" s="27" customFormat="1" ht="25.5">
      <c r="A326" s="107"/>
      <c r="B326" s="6" t="str">
        <f>HLOOKUP($B$323,'Team Data'!$A$1:$Z$6,2,FALSE)</f>
        <v>M. Kobayashi</v>
      </c>
      <c r="C326" s="7" t="s">
        <v>161</v>
      </c>
      <c r="D326" s="7"/>
      <c r="E326" s="7"/>
      <c r="F326" s="8" t="str">
        <f>'Team Matches Results Tally'!F255</f>
        <v/>
      </c>
      <c r="G326" s="7" t="s">
        <v>159</v>
      </c>
      <c r="H326" s="7"/>
      <c r="I326" s="7"/>
      <c r="J326" s="9" t="str">
        <f>HLOOKUP($G$323,'Team Data'!$A$1:$Z$6,2,FALSE)</f>
        <v>H. Dang</v>
      </c>
    </row>
    <row r="327" spans="1:10" s="27" customFormat="1" ht="25.5">
      <c r="A327" s="107"/>
      <c r="B327" s="6" t="str">
        <f>HLOOKUP($B$323,'Team Data'!$A$1:$Z$6,3,FALSE)</f>
        <v>J. Kurahashi</v>
      </c>
      <c r="C327" s="7"/>
      <c r="D327" s="7"/>
      <c r="E327" s="7"/>
      <c r="F327" s="8" t="s">
        <v>54</v>
      </c>
      <c r="G327" s="7"/>
      <c r="H327" s="7"/>
      <c r="I327" s="7"/>
      <c r="J327" s="9" t="str">
        <f>HLOOKUP($G$323,'Team Data'!$A$1:$Z$6,3,FALSE)</f>
        <v>A. Darrah</v>
      </c>
    </row>
    <row r="328" spans="1:10" s="27" customFormat="1" ht="25.5">
      <c r="A328" s="107"/>
      <c r="B328" s="6" t="str">
        <f>HLOOKUP($B$323,'Team Data'!$A$1:$Z$6,4,FALSE)</f>
        <v>Ha. Yamada</v>
      </c>
      <c r="C328" s="7"/>
      <c r="D328" s="7"/>
      <c r="E328" s="7" t="s">
        <v>147</v>
      </c>
      <c r="F328" s="8" t="str">
        <f>'Team Matches Results Tally'!F257</f>
        <v/>
      </c>
      <c r="G328" s="7"/>
      <c r="H328" s="7"/>
      <c r="I328" s="7"/>
      <c r="J328" s="9" t="str">
        <f>HLOOKUP($G$323,'Team Data'!$A$1:$Z$6,4,FALSE)</f>
        <v>D. Verastigue</v>
      </c>
    </row>
    <row r="329" spans="1:10" s="27" customFormat="1" ht="25.5">
      <c r="A329" s="107"/>
      <c r="B329" s="6" t="str">
        <f>HLOOKUP($B$323,'Team Data'!$A$1:$Z$6,5,FALSE)</f>
        <v>L. Murao</v>
      </c>
      <c r="C329" s="7"/>
      <c r="D329" s="7"/>
      <c r="E329" s="7" t="s">
        <v>159</v>
      </c>
      <c r="F329" s="8" t="str">
        <f>'Team Matches Results Tally'!F258</f>
        <v/>
      </c>
      <c r="G329" s="7"/>
      <c r="H329" s="7"/>
      <c r="I329" s="7" t="s">
        <v>161</v>
      </c>
      <c r="J329" s="9" t="str">
        <f>HLOOKUP($G$323,'Team Data'!$A$1:$Z$6,5,FALSE)</f>
        <v>N. Arnal</v>
      </c>
    </row>
    <row r="330" spans="1:10" s="27" customFormat="1" ht="25.5">
      <c r="A330" s="107"/>
      <c r="B330" s="6" t="str">
        <f>HLOOKUP($B$323,'Team Data'!$A$1:$Z$6,6,FALSE)</f>
        <v>W. Robillard</v>
      </c>
      <c r="C330" s="7"/>
      <c r="D330" s="7"/>
      <c r="E330" s="7"/>
      <c r="F330" s="8" t="str">
        <f>'Team Matches Results Tally'!F259</f>
        <v/>
      </c>
      <c r="G330" s="7" t="s">
        <v>159</v>
      </c>
      <c r="H330" s="7"/>
      <c r="I330" s="7"/>
      <c r="J330" s="9" t="str">
        <f>HLOOKUP($G$323,'Team Data'!$A$1:$Z$6,6,FALSE)</f>
        <v>M. Adachi</v>
      </c>
    </row>
    <row r="331" spans="1:10" s="27" customFormat="1" ht="14.25" customHeight="1">
      <c r="A331" s="107"/>
      <c r="B331" s="117" t="s">
        <v>152</v>
      </c>
      <c r="C331" s="118"/>
      <c r="D331" s="118"/>
      <c r="E331" s="118"/>
      <c r="F331" s="118"/>
      <c r="G331" s="118"/>
      <c r="H331" s="118"/>
      <c r="I331" s="118"/>
      <c r="J331" s="118"/>
    </row>
    <row r="332" spans="1:10" s="27" customFormat="1" ht="25.5">
      <c r="A332" s="107"/>
      <c r="B332" s="6" t="s">
        <v>52</v>
      </c>
      <c r="C332" s="7" t="s">
        <v>161</v>
      </c>
      <c r="D332" s="7"/>
      <c r="E332" s="7"/>
      <c r="F332" s="8"/>
      <c r="G332" s="7" t="s">
        <v>147</v>
      </c>
      <c r="H332" s="7"/>
      <c r="I332" s="7" t="s">
        <v>161</v>
      </c>
      <c r="J332" s="10" t="s">
        <v>97</v>
      </c>
    </row>
    <row r="333" spans="1:10" ht="14.25" customHeight="1">
      <c r="A333" s="107"/>
      <c r="B333" s="11"/>
      <c r="C333" s="11"/>
      <c r="D333" s="11"/>
      <c r="E333" s="11"/>
      <c r="F333" s="12"/>
      <c r="G333" s="11"/>
      <c r="H333" s="11"/>
      <c r="I333" s="11"/>
      <c r="J333" s="11"/>
    </row>
    <row r="334" spans="1:10" s="27" customFormat="1" ht="21">
      <c r="A334" s="107"/>
      <c r="B334" s="24" t="s">
        <v>153</v>
      </c>
      <c r="C334" s="25">
        <v>0</v>
      </c>
      <c r="D334" s="106"/>
      <c r="E334" s="106"/>
      <c r="F334" s="106"/>
      <c r="G334" s="106"/>
      <c r="H334" s="106"/>
      <c r="I334" s="26">
        <v>1</v>
      </c>
      <c r="J334" s="21" t="s">
        <v>153</v>
      </c>
    </row>
    <row r="335" spans="1:10" s="27" customFormat="1" ht="21">
      <c r="A335" s="107"/>
      <c r="B335" s="28" t="s">
        <v>154</v>
      </c>
      <c r="C335" s="14">
        <f>'Team Matches Results Tally'!C263</f>
        <v>2</v>
      </c>
      <c r="D335" s="107"/>
      <c r="E335" s="107"/>
      <c r="F335" s="107"/>
      <c r="G335" s="107"/>
      <c r="H335" s="107"/>
      <c r="I335" s="15">
        <f>'Team Matches Results Tally'!G263</f>
        <v>2</v>
      </c>
      <c r="J335" s="29" t="s">
        <v>155</v>
      </c>
    </row>
    <row r="336" spans="1:10" s="27" customFormat="1" ht="21">
      <c r="A336" s="107"/>
      <c r="B336" s="28" t="s">
        <v>156</v>
      </c>
      <c r="C336" s="14">
        <f>'Team Matches Results Tally'!D263</f>
        <v>2</v>
      </c>
      <c r="D336" s="107"/>
      <c r="E336" s="107"/>
      <c r="F336" s="107"/>
      <c r="G336" s="107"/>
      <c r="H336" s="107"/>
      <c r="I336" s="15">
        <f>'Team Matches Results Tally'!H263</f>
        <v>2</v>
      </c>
      <c r="J336" s="29" t="s">
        <v>157</v>
      </c>
    </row>
    <row r="337" spans="1:10" ht="14.2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</row>
    <row r="338" spans="1:10" ht="14.2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</row>
    <row r="339" spans="1:10" ht="14.25" customHeight="1">
      <c r="A339" s="19" t="s">
        <v>185</v>
      </c>
      <c r="B339" s="107"/>
      <c r="C339" s="107"/>
      <c r="D339" s="107"/>
      <c r="E339" s="107"/>
      <c r="F339" s="107"/>
      <c r="G339" s="107"/>
      <c r="H339" s="107"/>
      <c r="I339" s="107"/>
      <c r="J339" s="107"/>
    </row>
    <row r="340" spans="1:10" s="27" customFormat="1" ht="33.75">
      <c r="A340" s="107"/>
      <c r="B340" s="111" t="str">
        <f>Tournament!D4</f>
        <v>SCO-1</v>
      </c>
      <c r="C340" s="112"/>
      <c r="D340" s="112"/>
      <c r="E340" s="113"/>
      <c r="F340" s="3" t="s">
        <v>140</v>
      </c>
      <c r="G340" s="114" t="str">
        <f>Tournament!D9</f>
        <v>PNKF-1</v>
      </c>
      <c r="H340" s="112"/>
      <c r="I340" s="112"/>
      <c r="J340" s="113"/>
    </row>
    <row r="341" spans="1:10" s="27" customFormat="1" ht="14.2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</row>
    <row r="342" spans="1:10" s="27" customFormat="1" ht="23.25">
      <c r="A342" s="107"/>
      <c r="B342" s="4"/>
      <c r="C342" s="5" t="s">
        <v>142</v>
      </c>
      <c r="D342" s="115" t="s">
        <v>143</v>
      </c>
      <c r="E342" s="116"/>
      <c r="F342" s="5" t="s">
        <v>144</v>
      </c>
      <c r="G342" s="115" t="s">
        <v>143</v>
      </c>
      <c r="H342" s="116"/>
      <c r="I342" s="5" t="s">
        <v>142</v>
      </c>
      <c r="J342" s="108" t="s">
        <v>145</v>
      </c>
    </row>
    <row r="343" spans="1:10" s="27" customFormat="1" ht="25.5">
      <c r="A343" s="107"/>
      <c r="B343" s="6" t="str">
        <f>HLOOKUP($B$340,'Team Data'!$A$1:$Z$6,2,FALSE)</f>
        <v>Y. Saito</v>
      </c>
      <c r="C343" s="7"/>
      <c r="D343" s="7"/>
      <c r="E343" s="7"/>
      <c r="F343" s="8" t="s">
        <v>54</v>
      </c>
      <c r="G343" s="7"/>
      <c r="H343" s="7"/>
      <c r="I343" s="7"/>
      <c r="J343" s="9" t="str">
        <f>HLOOKUP($G$340,'Team Data'!$A$1:$Z$6,2,FALSE)</f>
        <v>J. DeJong</v>
      </c>
    </row>
    <row r="344" spans="1:10" s="27" customFormat="1" ht="25.5">
      <c r="A344" s="107"/>
      <c r="B344" s="6" t="str">
        <f>HLOOKUP($B$340,'Team Data'!$A$1:$Z$6,3,FALSE)</f>
        <v>V. Kuo</v>
      </c>
      <c r="C344" s="7"/>
      <c r="D344" s="7"/>
      <c r="E344" s="7"/>
      <c r="F344" s="8" t="str">
        <f>'Team Matches Results Tally'!F269</f>
        <v/>
      </c>
      <c r="G344" s="7" t="s">
        <v>147</v>
      </c>
      <c r="H344" s="7" t="s">
        <v>148</v>
      </c>
      <c r="I344" s="7"/>
      <c r="J344" s="9" t="str">
        <f>HLOOKUP($G$340,'Team Data'!$A$1:$Z$6,3,FALSE)</f>
        <v>E. DeJong</v>
      </c>
    </row>
    <row r="345" spans="1:10" s="27" customFormat="1" ht="25.5">
      <c r="A345" s="107"/>
      <c r="B345" s="6" t="str">
        <f>HLOOKUP($B$340,'Team Data'!$A$1:$Z$6,4,FALSE)</f>
        <v>I. Lorimer</v>
      </c>
      <c r="C345" s="7"/>
      <c r="D345" s="7" t="s">
        <v>159</v>
      </c>
      <c r="E345" s="7"/>
      <c r="F345" s="8" t="str">
        <f>'Team Matches Results Tally'!F270</f>
        <v>X</v>
      </c>
      <c r="G345" s="7" t="s">
        <v>162</v>
      </c>
      <c r="H345" s="7"/>
      <c r="I345" s="7"/>
      <c r="J345" s="9" t="s">
        <v>92</v>
      </c>
    </row>
    <row r="346" spans="1:10" s="27" customFormat="1" ht="25.5">
      <c r="A346" s="107"/>
      <c r="B346" s="6" t="str">
        <f>HLOOKUP($B$340,'Team Data'!$A$1:$Z$6,5,FALSE)</f>
        <v>N. Harigai</v>
      </c>
      <c r="C346" s="7"/>
      <c r="D346" s="7"/>
      <c r="E346" s="7"/>
      <c r="F346" s="8" t="s">
        <v>54</v>
      </c>
      <c r="G346" s="7"/>
      <c r="H346" s="7"/>
      <c r="I346" s="7"/>
      <c r="J346" s="9" t="str">
        <f>HLOOKUP($G$340,'Team Data'!$A$1:$Z$6,5,FALSE)</f>
        <v>E. Marsten</v>
      </c>
    </row>
    <row r="347" spans="1:10" s="27" customFormat="1" ht="25.5">
      <c r="A347" s="107"/>
      <c r="B347" s="6" t="str">
        <f>HLOOKUP($B$340,'Team Data'!$A$1:$Z$6,6,FALSE)</f>
        <v>H. Hsueh</v>
      </c>
      <c r="C347" s="7"/>
      <c r="D347" s="7"/>
      <c r="E347" s="7"/>
      <c r="F347" s="8" t="s">
        <v>54</v>
      </c>
      <c r="G347" s="7"/>
      <c r="H347" s="7"/>
      <c r="I347" s="7"/>
      <c r="J347" s="9" t="s">
        <v>59</v>
      </c>
    </row>
    <row r="348" spans="1:10" s="27" customFormat="1" ht="14.25" customHeight="1">
      <c r="A348" s="107"/>
      <c r="B348" s="117" t="s">
        <v>152</v>
      </c>
      <c r="C348" s="118"/>
      <c r="D348" s="118"/>
      <c r="E348" s="118"/>
      <c r="F348" s="118"/>
      <c r="G348" s="118"/>
      <c r="H348" s="118"/>
      <c r="I348" s="118"/>
      <c r="J348" s="118"/>
    </row>
    <row r="349" spans="1:10" s="27" customFormat="1" ht="25.5">
      <c r="A349" s="107"/>
      <c r="B349" s="6"/>
      <c r="C349" s="7"/>
      <c r="D349" s="7"/>
      <c r="E349" s="7"/>
      <c r="F349" s="8"/>
      <c r="G349" s="7"/>
      <c r="H349" s="7"/>
      <c r="I349" s="7"/>
      <c r="J349" s="10"/>
    </row>
    <row r="350" spans="1:10" s="27" customFormat="1" ht="14.25" customHeight="1">
      <c r="A350" s="107"/>
      <c r="B350" s="11"/>
      <c r="C350" s="11"/>
      <c r="D350" s="11"/>
      <c r="E350" s="11"/>
      <c r="F350" s="12"/>
      <c r="G350" s="11"/>
      <c r="H350" s="11"/>
      <c r="I350" s="11"/>
      <c r="J350" s="11"/>
    </row>
    <row r="351" spans="1:10" s="27" customFormat="1" ht="21">
      <c r="A351" s="107"/>
      <c r="B351" s="24" t="s">
        <v>153</v>
      </c>
      <c r="C351" s="25"/>
      <c r="D351" s="106"/>
      <c r="E351" s="106"/>
      <c r="F351" s="106"/>
      <c r="G351" s="106"/>
      <c r="H351" s="106"/>
      <c r="I351" s="26">
        <v>1</v>
      </c>
      <c r="J351" s="21" t="s">
        <v>153</v>
      </c>
    </row>
    <row r="352" spans="1:10" s="27" customFormat="1" ht="21">
      <c r="A352" s="107"/>
      <c r="B352" s="28" t="s">
        <v>154</v>
      </c>
      <c r="C352" s="14">
        <f>'Team Matches Results Tally'!C276</f>
        <v>0</v>
      </c>
      <c r="D352" s="107"/>
      <c r="E352" s="107"/>
      <c r="F352" s="107"/>
      <c r="G352" s="107"/>
      <c r="H352" s="107"/>
      <c r="I352" s="15">
        <f>'Team Matches Results Tally'!G276</f>
        <v>1</v>
      </c>
      <c r="J352" s="29" t="s">
        <v>155</v>
      </c>
    </row>
    <row r="353" spans="1:10" s="27" customFormat="1" ht="21">
      <c r="A353" s="107"/>
      <c r="B353" s="28" t="s">
        <v>156</v>
      </c>
      <c r="C353" s="14">
        <f>'Team Matches Results Tally'!D276</f>
        <v>1</v>
      </c>
      <c r="D353" s="107"/>
      <c r="E353" s="107"/>
      <c r="F353" s="107"/>
      <c r="G353" s="107"/>
      <c r="H353" s="107"/>
      <c r="I353" s="15">
        <f>'Team Matches Results Tally'!H276</f>
        <v>3</v>
      </c>
      <c r="J353" s="29" t="s">
        <v>157</v>
      </c>
    </row>
    <row r="354" spans="1:10" ht="14.2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</row>
    <row r="355" spans="1:10" ht="14.2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</row>
    <row r="356" spans="1:10" ht="14.25" customHeight="1">
      <c r="A356" s="19" t="s">
        <v>186</v>
      </c>
      <c r="B356" s="107"/>
      <c r="C356" s="107"/>
      <c r="D356" s="107"/>
      <c r="E356" s="107"/>
      <c r="F356" s="107"/>
      <c r="G356" s="107"/>
      <c r="H356" s="107"/>
      <c r="I356" s="107"/>
      <c r="J356" s="107"/>
    </row>
    <row r="357" spans="1:10" s="27" customFormat="1" ht="33.75">
      <c r="A357" s="107"/>
      <c r="B357" s="111" t="str">
        <f>Tournament!D15</f>
        <v>PNKF-2</v>
      </c>
      <c r="C357" s="112"/>
      <c r="D357" s="112"/>
      <c r="E357" s="113"/>
      <c r="F357" s="3" t="s">
        <v>140</v>
      </c>
      <c r="G357" s="114" t="str">
        <f>Tournament!D20</f>
        <v>SWKIF-1</v>
      </c>
      <c r="H357" s="112"/>
      <c r="I357" s="112"/>
      <c r="J357" s="113"/>
    </row>
    <row r="358" spans="1:10" s="27" customFormat="1" ht="14.2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</row>
    <row r="359" spans="1:10" s="27" customFormat="1" ht="23.25">
      <c r="A359" s="107"/>
      <c r="B359" s="4"/>
      <c r="C359" s="5" t="s">
        <v>142</v>
      </c>
      <c r="D359" s="115" t="s">
        <v>143</v>
      </c>
      <c r="E359" s="116"/>
      <c r="F359" s="5" t="s">
        <v>144</v>
      </c>
      <c r="G359" s="115" t="s">
        <v>143</v>
      </c>
      <c r="H359" s="116"/>
      <c r="I359" s="5" t="s">
        <v>142</v>
      </c>
      <c r="J359" s="108" t="s">
        <v>145</v>
      </c>
    </row>
    <row r="360" spans="1:10" s="27" customFormat="1" ht="25.5">
      <c r="A360" s="107"/>
      <c r="B360" s="6" t="str">
        <f>HLOOKUP($B$357,'Team Data'!$A$1:$Z$6,2,FALSE)</f>
        <v>M. Blechschmidt</v>
      </c>
      <c r="C360" s="7"/>
      <c r="D360" s="7" t="s">
        <v>159</v>
      </c>
      <c r="E360" s="7"/>
      <c r="F360" s="8" t="str">
        <f>'Team Matches Results Tally'!F281</f>
        <v>X</v>
      </c>
      <c r="G360" s="7" t="s">
        <v>148</v>
      </c>
      <c r="H360" s="7"/>
      <c r="I360" s="7"/>
      <c r="J360" s="9" t="str">
        <f>HLOOKUP($G$357,'Team Data'!$A$1:$Z$6,2,FALSE)</f>
        <v>H. Dang</v>
      </c>
    </row>
    <row r="361" spans="1:10" s="27" customFormat="1" ht="25.5">
      <c r="A361" s="107"/>
      <c r="B361" s="6" t="str">
        <f>HLOOKUP($B$357,'Team Data'!$A$1:$Z$6,3,FALSE)</f>
        <v>M. DeJong</v>
      </c>
      <c r="C361" s="7"/>
      <c r="D361" s="7"/>
      <c r="E361" s="7" t="s">
        <v>148</v>
      </c>
      <c r="F361" s="8" t="str">
        <f>'Team Matches Results Tally'!F282</f>
        <v>X</v>
      </c>
      <c r="G361" s="7" t="s">
        <v>159</v>
      </c>
      <c r="H361" s="7"/>
      <c r="I361" s="7"/>
      <c r="J361" s="9" t="str">
        <f>HLOOKUP($G$357,'Team Data'!$A$1:$Z$6,3,FALSE)</f>
        <v>A. Darrah</v>
      </c>
    </row>
    <row r="362" spans="1:10" s="27" customFormat="1" ht="25.5">
      <c r="A362" s="107"/>
      <c r="B362" s="6" t="s">
        <v>93</v>
      </c>
      <c r="C362" s="7"/>
      <c r="D362" s="7"/>
      <c r="E362" s="7"/>
      <c r="F362" s="8" t="s">
        <v>54</v>
      </c>
      <c r="G362" s="7"/>
      <c r="H362" s="7"/>
      <c r="I362" s="7"/>
      <c r="J362" s="9" t="str">
        <f>HLOOKUP($G$357,'Team Data'!$A$1:$Z$6,4,FALSE)</f>
        <v>D. Verastigue</v>
      </c>
    </row>
    <row r="363" spans="1:10" s="27" customFormat="1" ht="25.5">
      <c r="A363" s="107"/>
      <c r="B363" s="6" t="str">
        <f>HLOOKUP($B$357,'Team Data'!$A$1:$Z$6,5,FALSE)</f>
        <v>J. Chen</v>
      </c>
      <c r="C363" s="7"/>
      <c r="D363" s="7"/>
      <c r="E363" s="7" t="s">
        <v>148</v>
      </c>
      <c r="F363" s="8" t="str">
        <f>'Team Matches Results Tally'!F284</f>
        <v>X</v>
      </c>
      <c r="G363" s="7" t="s">
        <v>159</v>
      </c>
      <c r="H363" s="7"/>
      <c r="I363" s="7"/>
      <c r="J363" s="9" t="str">
        <f>HLOOKUP($G$357,'Team Data'!$A$1:$Z$6,5,FALSE)</f>
        <v>N. Arnal</v>
      </c>
    </row>
    <row r="364" spans="1:10" s="27" customFormat="1" ht="25.5">
      <c r="A364" s="107"/>
      <c r="B364" s="6" t="s">
        <v>60</v>
      </c>
      <c r="C364" s="7"/>
      <c r="D364" s="7"/>
      <c r="E364" s="7"/>
      <c r="F364" s="8" t="str">
        <f>'Team Matches Results Tally'!F285</f>
        <v/>
      </c>
      <c r="G364" s="7" t="s">
        <v>147</v>
      </c>
      <c r="H364" s="7" t="s">
        <v>148</v>
      </c>
      <c r="I364" s="7"/>
      <c r="J364" s="9" t="str">
        <f>HLOOKUP($G$357,'Team Data'!$A$1:$Z$6,6,FALSE)</f>
        <v>M. Adachi</v>
      </c>
    </row>
    <row r="365" spans="1:10" s="27" customFormat="1" ht="14.25" customHeight="1">
      <c r="A365" s="107"/>
      <c r="B365" s="117" t="s">
        <v>152</v>
      </c>
      <c r="C365" s="118"/>
      <c r="D365" s="118"/>
      <c r="E365" s="118"/>
      <c r="F365" s="118"/>
      <c r="G365" s="118"/>
      <c r="H365" s="118"/>
      <c r="I365" s="118"/>
      <c r="J365" s="118"/>
    </row>
    <row r="366" spans="1:10" s="27" customFormat="1" ht="25.5">
      <c r="A366" s="107"/>
      <c r="B366" s="6"/>
      <c r="C366" s="7"/>
      <c r="D366" s="7"/>
      <c r="E366" s="7"/>
      <c r="F366" s="8"/>
      <c r="G366" s="7"/>
      <c r="H366" s="7"/>
      <c r="I366" s="7"/>
      <c r="J366" s="10"/>
    </row>
    <row r="367" spans="1:10" s="27" customFormat="1" ht="14.25" customHeight="1">
      <c r="A367" s="107"/>
      <c r="B367" s="11"/>
      <c r="C367" s="11"/>
      <c r="D367" s="11"/>
      <c r="E367" s="11"/>
      <c r="F367" s="12"/>
      <c r="G367" s="11"/>
      <c r="H367" s="11"/>
      <c r="I367" s="11"/>
      <c r="J367" s="11"/>
    </row>
    <row r="368" spans="1:10" s="27" customFormat="1" ht="21">
      <c r="A368" s="107"/>
      <c r="B368" s="24" t="s">
        <v>153</v>
      </c>
      <c r="C368" s="25">
        <v>0</v>
      </c>
      <c r="D368" s="106"/>
      <c r="E368" s="106"/>
      <c r="F368" s="106"/>
      <c r="G368" s="106"/>
      <c r="H368" s="106"/>
      <c r="I368" s="26">
        <v>1</v>
      </c>
      <c r="J368" s="21" t="s">
        <v>153</v>
      </c>
    </row>
    <row r="369" spans="1:10" s="27" customFormat="1" ht="21">
      <c r="A369" s="107"/>
      <c r="B369" s="28" t="s">
        <v>154</v>
      </c>
      <c r="C369" s="14">
        <f>'Team Matches Results Tally'!C289</f>
        <v>0</v>
      </c>
      <c r="D369" s="107"/>
      <c r="E369" s="107"/>
      <c r="F369" s="107"/>
      <c r="G369" s="107"/>
      <c r="H369" s="107"/>
      <c r="I369" s="15">
        <f>'Team Matches Results Tally'!G289</f>
        <v>1</v>
      </c>
      <c r="J369" s="29" t="s">
        <v>155</v>
      </c>
    </row>
    <row r="370" spans="1:10" s="27" customFormat="1" ht="21">
      <c r="A370" s="107"/>
      <c r="B370" s="28" t="s">
        <v>156</v>
      </c>
      <c r="C370" s="14">
        <f>'Team Matches Results Tally'!D289</f>
        <v>3</v>
      </c>
      <c r="D370" s="107"/>
      <c r="E370" s="107"/>
      <c r="F370" s="107"/>
      <c r="G370" s="107"/>
      <c r="H370" s="107"/>
      <c r="I370" s="15">
        <f>'Team Matches Results Tally'!H289</f>
        <v>5</v>
      </c>
      <c r="J370" s="29" t="s">
        <v>157</v>
      </c>
    </row>
    <row r="371" spans="1:10" ht="14.2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</row>
    <row r="372" spans="1:10" ht="14.2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</row>
    <row r="373" spans="1:10" ht="14.25" customHeight="1">
      <c r="A373" s="19" t="s">
        <v>187</v>
      </c>
      <c r="B373" s="107"/>
      <c r="C373" s="107"/>
      <c r="D373" s="107"/>
      <c r="E373" s="107"/>
      <c r="F373" s="107"/>
      <c r="G373" s="107"/>
      <c r="H373" s="107"/>
      <c r="I373" s="107"/>
      <c r="J373" s="107"/>
    </row>
    <row r="374" spans="1:10" s="27" customFormat="1" ht="33.75">
      <c r="A374" s="107"/>
      <c r="B374" s="111" t="str">
        <f>Tournament!F7</f>
        <v>PNKF-1</v>
      </c>
      <c r="C374" s="112"/>
      <c r="D374" s="112"/>
      <c r="E374" s="113"/>
      <c r="F374" s="3" t="s">
        <v>140</v>
      </c>
      <c r="G374" s="114" t="str">
        <f>Tournament!F18</f>
        <v>SWKIF-1</v>
      </c>
      <c r="H374" s="112"/>
      <c r="I374" s="112"/>
      <c r="J374" s="113"/>
    </row>
    <row r="375" spans="1:10" s="27" customFormat="1" ht="14.2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</row>
    <row r="376" spans="1:10" s="27" customFormat="1" ht="23.25">
      <c r="A376" s="107"/>
      <c r="B376" s="4"/>
      <c r="C376" s="5" t="s">
        <v>142</v>
      </c>
      <c r="D376" s="115" t="s">
        <v>143</v>
      </c>
      <c r="E376" s="116"/>
      <c r="F376" s="5" t="s">
        <v>144</v>
      </c>
      <c r="G376" s="115" t="s">
        <v>143</v>
      </c>
      <c r="H376" s="116"/>
      <c r="I376" s="5" t="s">
        <v>142</v>
      </c>
      <c r="J376" s="108" t="s">
        <v>145</v>
      </c>
    </row>
    <row r="377" spans="1:10" s="27" customFormat="1" ht="25.5">
      <c r="A377" s="107"/>
      <c r="B377" s="6" t="str">
        <f>HLOOKUP($B$374,'Team Data'!$A$1:$Z$6,2,FALSE)</f>
        <v>J. DeJong</v>
      </c>
      <c r="C377" s="7"/>
      <c r="D377" s="7"/>
      <c r="E377" s="7"/>
      <c r="F377" s="8" t="s">
        <v>54</v>
      </c>
      <c r="G377" s="7"/>
      <c r="H377" s="7"/>
      <c r="I377" s="7"/>
      <c r="J377" s="9" t="str">
        <f>HLOOKUP($G$374,'Team Data'!$A$1:$Z$6,2,FALSE)</f>
        <v>H. Dang</v>
      </c>
    </row>
    <row r="378" spans="1:10" s="27" customFormat="1" ht="25.5">
      <c r="A378" s="107"/>
      <c r="B378" s="6" t="str">
        <f>HLOOKUP($B$374,'Team Data'!$A$1:$Z$6,3,FALSE)</f>
        <v>E. DeJong</v>
      </c>
      <c r="C378" s="7"/>
      <c r="D378" s="7"/>
      <c r="E378" s="7"/>
      <c r="F378" s="8" t="s">
        <v>146</v>
      </c>
      <c r="G378" s="7"/>
      <c r="H378" s="7"/>
      <c r="I378" s="7"/>
      <c r="J378" s="9" t="str">
        <f>HLOOKUP($G$374,'Team Data'!$A$1:$Z$6,3,FALSE)</f>
        <v>A. Darrah</v>
      </c>
    </row>
    <row r="379" spans="1:10" s="27" customFormat="1" ht="25.5">
      <c r="A379" s="107"/>
      <c r="B379" s="6" t="str">
        <f>HLOOKUP($B$374,'Team Data'!$A$1:$Z$6,4,FALSE)</f>
        <v>N. Grimes</v>
      </c>
      <c r="C379" s="7"/>
      <c r="D379" s="7" t="s">
        <v>148</v>
      </c>
      <c r="E379" s="7" t="s">
        <v>147</v>
      </c>
      <c r="F379" s="8" t="str">
        <f>'Team Matches Results Tally'!F296</f>
        <v/>
      </c>
      <c r="G379" s="7"/>
      <c r="H379" s="7"/>
      <c r="I379" s="7"/>
      <c r="J379" s="9" t="str">
        <f>HLOOKUP($G$374,'Team Data'!$A$1:$Z$6,4,FALSE)</f>
        <v>D. Verastigue</v>
      </c>
    </row>
    <row r="380" spans="1:10" s="27" customFormat="1" ht="25.5">
      <c r="A380" s="107"/>
      <c r="B380" s="6" t="str">
        <f>HLOOKUP($B$374,'Team Data'!$A$1:$Z$6,5,FALSE)</f>
        <v>E. Marsten</v>
      </c>
      <c r="C380" s="7"/>
      <c r="D380" s="7"/>
      <c r="E380" s="7" t="s">
        <v>147</v>
      </c>
      <c r="F380" s="8" t="str">
        <f>'Team Matches Results Tally'!F297</f>
        <v/>
      </c>
      <c r="G380" s="7"/>
      <c r="H380" s="7"/>
      <c r="I380" s="7"/>
      <c r="J380" s="9" t="str">
        <f>HLOOKUP($G$374,'Team Data'!$A$1:$Z$6,5,FALSE)</f>
        <v>N. Arnal</v>
      </c>
    </row>
    <row r="381" spans="1:10" s="27" customFormat="1" ht="25.5">
      <c r="A381" s="107"/>
      <c r="B381" s="6" t="str">
        <f>HLOOKUP($B$374,'Team Data'!$A$1:$Z$6,6,FALSE)</f>
        <v>A. Nakayama</v>
      </c>
      <c r="C381" s="7"/>
      <c r="D381" s="7"/>
      <c r="E381" s="7"/>
      <c r="F381" s="8" t="s">
        <v>54</v>
      </c>
      <c r="G381" s="7"/>
      <c r="H381" s="7"/>
      <c r="I381" s="7"/>
      <c r="J381" s="9" t="str">
        <f>HLOOKUP($G$374,'Team Data'!$A$1:$Z$6,6,FALSE)</f>
        <v>M. Adachi</v>
      </c>
    </row>
    <row r="382" spans="1:10" s="27" customFormat="1" ht="14.25" customHeight="1">
      <c r="A382" s="107"/>
      <c r="B382" s="117" t="s">
        <v>152</v>
      </c>
      <c r="C382" s="118"/>
      <c r="D382" s="118"/>
      <c r="E382" s="118"/>
      <c r="F382" s="118"/>
      <c r="G382" s="118"/>
      <c r="H382" s="118"/>
      <c r="I382" s="118"/>
      <c r="J382" s="118"/>
    </row>
    <row r="383" spans="1:10" s="27" customFormat="1" ht="25.5">
      <c r="A383" s="107"/>
      <c r="B383" s="6"/>
      <c r="C383" s="7"/>
      <c r="D383" s="7"/>
      <c r="E383" s="7"/>
      <c r="F383" s="8"/>
      <c r="G383" s="7"/>
      <c r="H383" s="7"/>
      <c r="I383" s="7"/>
      <c r="J383" s="10"/>
    </row>
    <row r="384" spans="1:10" s="27" customFormat="1" ht="14.25" customHeight="1">
      <c r="A384" s="107"/>
      <c r="B384" s="11"/>
      <c r="C384" s="11"/>
      <c r="D384" s="11"/>
      <c r="E384" s="11"/>
      <c r="F384" s="12"/>
      <c r="G384" s="11"/>
      <c r="H384" s="11"/>
      <c r="I384" s="11"/>
      <c r="J384" s="11"/>
    </row>
    <row r="385" spans="2:10" s="27" customFormat="1" ht="21">
      <c r="B385" s="24" t="s">
        <v>153</v>
      </c>
      <c r="C385" s="25">
        <v>1</v>
      </c>
      <c r="D385" s="106"/>
      <c r="E385" s="106"/>
      <c r="F385" s="106"/>
      <c r="G385" s="106"/>
      <c r="H385" s="106"/>
      <c r="I385" s="26">
        <v>0</v>
      </c>
      <c r="J385" s="21" t="s">
        <v>153</v>
      </c>
    </row>
    <row r="386" spans="2:10" s="27" customFormat="1" ht="21">
      <c r="B386" s="28" t="s">
        <v>154</v>
      </c>
      <c r="C386" s="14">
        <f>'Team Matches Results Tally'!C302</f>
        <v>2</v>
      </c>
      <c r="D386" s="107"/>
      <c r="E386" s="107"/>
      <c r="F386" s="107"/>
      <c r="G386" s="107"/>
      <c r="H386" s="107"/>
      <c r="I386" s="15">
        <f>'Team Matches Results Tally'!G302</f>
        <v>0</v>
      </c>
      <c r="J386" s="29" t="s">
        <v>155</v>
      </c>
    </row>
    <row r="387" spans="2:10" s="27" customFormat="1" ht="21">
      <c r="B387" s="28" t="s">
        <v>156</v>
      </c>
      <c r="C387" s="14">
        <f>'Team Matches Results Tally'!D302</f>
        <v>3</v>
      </c>
      <c r="D387" s="107"/>
      <c r="E387" s="107"/>
      <c r="F387" s="107"/>
      <c r="G387" s="107"/>
      <c r="H387" s="107"/>
      <c r="I387" s="15">
        <f>'Team Matches Results Tally'!H302</f>
        <v>0</v>
      </c>
      <c r="J387" s="29" t="s">
        <v>157</v>
      </c>
    </row>
    <row r="390" spans="2:10" s="68" customFormat="1" ht="14.25" customHeight="1">
      <c r="B390" s="107"/>
      <c r="C390" s="107"/>
      <c r="D390" s="107"/>
      <c r="E390" s="107"/>
      <c r="F390" s="107"/>
      <c r="G390" s="107"/>
      <c r="H390" s="107"/>
      <c r="I390" s="107"/>
      <c r="J390" s="107"/>
    </row>
    <row r="391" spans="2:10" s="68" customFormat="1" ht="14.25" customHeight="1">
      <c r="B391" s="107"/>
      <c r="C391" s="107"/>
      <c r="D391" s="107"/>
      <c r="E391" s="107"/>
      <c r="F391" s="107"/>
      <c r="G391" s="107"/>
      <c r="H391" s="107"/>
      <c r="I391" s="107"/>
      <c r="J391" s="107"/>
    </row>
    <row r="392" spans="2:10" s="68" customFormat="1" ht="12.75">
      <c r="B392" s="107"/>
      <c r="C392" s="107"/>
      <c r="D392" s="107"/>
      <c r="E392" s="107"/>
      <c r="F392" s="107"/>
      <c r="G392" s="107"/>
      <c r="H392" s="107"/>
      <c r="I392" s="107"/>
      <c r="J392" s="107"/>
    </row>
    <row r="393" spans="2:10" s="68" customFormat="1" ht="14.25" customHeight="1">
      <c r="B393" s="107"/>
      <c r="C393" s="107"/>
      <c r="D393" s="107"/>
      <c r="E393" s="107"/>
      <c r="F393" s="107"/>
      <c r="G393" s="107"/>
      <c r="H393" s="107"/>
      <c r="I393" s="107"/>
      <c r="J393" s="107"/>
    </row>
    <row r="394" spans="2:10" s="68" customFormat="1" ht="12.75">
      <c r="B394" s="107"/>
      <c r="C394" s="107"/>
      <c r="D394" s="107"/>
      <c r="E394" s="107"/>
      <c r="F394" s="107"/>
      <c r="G394" s="107"/>
      <c r="H394" s="107"/>
      <c r="I394" s="107"/>
      <c r="J394" s="107"/>
    </row>
    <row r="395" spans="2:10" s="68" customFormat="1" ht="12.75">
      <c r="B395" s="107"/>
      <c r="C395" s="107"/>
      <c r="D395" s="107"/>
      <c r="E395" s="107"/>
      <c r="F395" s="107"/>
      <c r="G395" s="107"/>
      <c r="H395" s="107"/>
      <c r="I395" s="107"/>
      <c r="J395" s="107"/>
    </row>
    <row r="396" spans="2:10" s="68" customFormat="1" ht="12.75">
      <c r="B396" s="107"/>
      <c r="C396" s="107"/>
      <c r="D396" s="107"/>
      <c r="E396" s="107"/>
      <c r="F396" s="107"/>
      <c r="G396" s="107"/>
      <c r="H396" s="107"/>
      <c r="I396" s="107"/>
      <c r="J396" s="107"/>
    </row>
    <row r="397" spans="2:10" s="68" customFormat="1" ht="12.75">
      <c r="B397" s="107"/>
      <c r="C397" s="107"/>
      <c r="D397" s="107"/>
      <c r="E397" s="107"/>
      <c r="F397" s="107"/>
      <c r="G397" s="107"/>
      <c r="H397" s="107"/>
      <c r="I397" s="107"/>
      <c r="J397" s="107"/>
    </row>
    <row r="398" spans="2:10" s="68" customFormat="1" ht="12.75">
      <c r="B398" s="107"/>
      <c r="C398" s="107"/>
      <c r="D398" s="107"/>
      <c r="E398" s="107"/>
      <c r="F398" s="107"/>
      <c r="G398" s="107"/>
      <c r="H398" s="107"/>
      <c r="I398" s="107"/>
      <c r="J398" s="107"/>
    </row>
    <row r="399" spans="2:10" s="68" customFormat="1" ht="12.75">
      <c r="B399" s="107"/>
      <c r="C399" s="107"/>
      <c r="D399" s="107"/>
      <c r="E399" s="107"/>
      <c r="F399" s="107"/>
      <c r="G399" s="107"/>
      <c r="H399" s="107"/>
      <c r="I399" s="107"/>
      <c r="J399" s="107"/>
    </row>
    <row r="400" spans="2:10" s="68" customFormat="1" ht="14.25" customHeight="1">
      <c r="B400" s="107"/>
      <c r="C400" s="107"/>
      <c r="D400" s="107"/>
      <c r="E400" s="107"/>
      <c r="F400" s="107"/>
      <c r="G400" s="107"/>
      <c r="H400" s="107"/>
      <c r="I400" s="107"/>
      <c r="J400" s="107"/>
    </row>
    <row r="401" s="68" customFormat="1" ht="12.75"/>
    <row r="402" s="68" customFormat="1" ht="14.25" customHeight="1"/>
    <row r="403" s="68" customFormat="1" ht="12.75"/>
    <row r="404" s="68" customFormat="1" ht="12.75"/>
    <row r="405" s="68" customFormat="1" ht="12.75"/>
  </sheetData>
  <mergeCells count="115">
    <mergeCell ref="D37:E37"/>
    <mergeCell ref="G37:H37"/>
    <mergeCell ref="B2:E2"/>
    <mergeCell ref="G2:J2"/>
    <mergeCell ref="D4:E4"/>
    <mergeCell ref="G4:H4"/>
    <mergeCell ref="B10:J10"/>
    <mergeCell ref="B18:E18"/>
    <mergeCell ref="G18:J18"/>
    <mergeCell ref="D20:E20"/>
    <mergeCell ref="G20:H20"/>
    <mergeCell ref="B26:J26"/>
    <mergeCell ref="B35:E35"/>
    <mergeCell ref="G35:J35"/>
    <mergeCell ref="B77:J77"/>
    <mergeCell ref="B111:J111"/>
    <mergeCell ref="D88:E88"/>
    <mergeCell ref="G88:H88"/>
    <mergeCell ref="B94:J94"/>
    <mergeCell ref="B103:E103"/>
    <mergeCell ref="G103:J103"/>
    <mergeCell ref="D105:E105"/>
    <mergeCell ref="G105:H105"/>
    <mergeCell ref="B86:E86"/>
    <mergeCell ref="G86:J86"/>
    <mergeCell ref="B43:J43"/>
    <mergeCell ref="B52:E52"/>
    <mergeCell ref="G52:J52"/>
    <mergeCell ref="D54:E54"/>
    <mergeCell ref="G54:H54"/>
    <mergeCell ref="B60:J60"/>
    <mergeCell ref="B69:E69"/>
    <mergeCell ref="G69:J69"/>
    <mergeCell ref="D71:E71"/>
    <mergeCell ref="G71:H71"/>
    <mergeCell ref="B137:E137"/>
    <mergeCell ref="G137:J137"/>
    <mergeCell ref="D139:E139"/>
    <mergeCell ref="G139:H139"/>
    <mergeCell ref="B145:J145"/>
    <mergeCell ref="B120:E120"/>
    <mergeCell ref="G120:J120"/>
    <mergeCell ref="D122:E122"/>
    <mergeCell ref="G122:H122"/>
    <mergeCell ref="B128:J128"/>
    <mergeCell ref="B170:E170"/>
    <mergeCell ref="G170:J170"/>
    <mergeCell ref="D172:E172"/>
    <mergeCell ref="G172:H172"/>
    <mergeCell ref="B178:J178"/>
    <mergeCell ref="B154:E154"/>
    <mergeCell ref="G154:J154"/>
    <mergeCell ref="D156:E156"/>
    <mergeCell ref="G156:H156"/>
    <mergeCell ref="B162:J162"/>
    <mergeCell ref="B204:E204"/>
    <mergeCell ref="G204:J204"/>
    <mergeCell ref="D206:E206"/>
    <mergeCell ref="G206:H206"/>
    <mergeCell ref="B212:J212"/>
    <mergeCell ref="B187:E187"/>
    <mergeCell ref="G187:J187"/>
    <mergeCell ref="D189:E189"/>
    <mergeCell ref="G189:H189"/>
    <mergeCell ref="B195:J195"/>
    <mergeCell ref="B238:E238"/>
    <mergeCell ref="G238:J238"/>
    <mergeCell ref="D240:E240"/>
    <mergeCell ref="G240:H240"/>
    <mergeCell ref="B246:J246"/>
    <mergeCell ref="B221:E221"/>
    <mergeCell ref="G221:J221"/>
    <mergeCell ref="D223:E223"/>
    <mergeCell ref="G223:H223"/>
    <mergeCell ref="B229:J229"/>
    <mergeCell ref="B272:E272"/>
    <mergeCell ref="G272:J272"/>
    <mergeCell ref="D274:E274"/>
    <mergeCell ref="G274:H274"/>
    <mergeCell ref="B280:J280"/>
    <mergeCell ref="B255:E255"/>
    <mergeCell ref="G255:J255"/>
    <mergeCell ref="D257:E257"/>
    <mergeCell ref="G257:H257"/>
    <mergeCell ref="B263:J263"/>
    <mergeCell ref="B306:E306"/>
    <mergeCell ref="G306:J306"/>
    <mergeCell ref="D308:E308"/>
    <mergeCell ref="G308:H308"/>
    <mergeCell ref="B314:J314"/>
    <mergeCell ref="B289:E289"/>
    <mergeCell ref="G289:J289"/>
    <mergeCell ref="D291:E291"/>
    <mergeCell ref="G291:H291"/>
    <mergeCell ref="B297:J297"/>
    <mergeCell ref="B340:E340"/>
    <mergeCell ref="G340:J340"/>
    <mergeCell ref="D342:E342"/>
    <mergeCell ref="G342:H342"/>
    <mergeCell ref="B348:J348"/>
    <mergeCell ref="B323:E323"/>
    <mergeCell ref="G323:J323"/>
    <mergeCell ref="D325:E325"/>
    <mergeCell ref="G325:H325"/>
    <mergeCell ref="B331:J331"/>
    <mergeCell ref="B374:E374"/>
    <mergeCell ref="G374:J374"/>
    <mergeCell ref="D376:E376"/>
    <mergeCell ref="G376:H376"/>
    <mergeCell ref="B382:J382"/>
    <mergeCell ref="B357:E357"/>
    <mergeCell ref="G357:J357"/>
    <mergeCell ref="D359:E359"/>
    <mergeCell ref="G359:H359"/>
    <mergeCell ref="B365:J365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K307"/>
  <sheetViews>
    <sheetView topLeftCell="A290" zoomScaleNormal="100" workbookViewId="0">
      <selection activeCell="J302" sqref="J302"/>
    </sheetView>
  </sheetViews>
  <sheetFormatPr defaultRowHeight="14.25" customHeight="1"/>
  <cols>
    <col min="1" max="1" width="15.85546875" customWidth="1"/>
    <col min="2" max="2" width="11.7109375" bestFit="1" customWidth="1"/>
    <col min="3" max="3" width="9.42578125" bestFit="1" customWidth="1"/>
    <col min="4" max="4" width="10.5703125" bestFit="1" customWidth="1"/>
    <col min="5" max="5" width="9.28515625" bestFit="1" customWidth="1"/>
    <col min="6" max="6" width="14.28515625" bestFit="1" customWidth="1"/>
    <col min="7" max="7" width="11.140625" bestFit="1" customWidth="1"/>
    <col min="8" max="8" width="12.28515625" bestFit="1" customWidth="1"/>
    <col min="9" max="9" width="10.85546875" bestFit="1" customWidth="1"/>
    <col min="10" max="10" width="12.7109375" bestFit="1" customWidth="1"/>
    <col min="11" max="11" width="15.28515625" customWidth="1"/>
  </cols>
  <sheetData>
    <row r="2" spans="1:11" ht="15">
      <c r="A2" s="47" t="s">
        <v>139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5">
      <c r="A3" s="50"/>
      <c r="B3" s="109" t="s">
        <v>188</v>
      </c>
      <c r="C3" s="109" t="s">
        <v>189</v>
      </c>
      <c r="D3" s="119" t="s">
        <v>190</v>
      </c>
      <c r="E3" s="120"/>
      <c r="F3" s="120"/>
      <c r="G3" s="120"/>
      <c r="H3" s="120"/>
      <c r="I3" s="109" t="s">
        <v>188</v>
      </c>
      <c r="J3" s="109" t="s">
        <v>189</v>
      </c>
      <c r="K3" s="51"/>
    </row>
    <row r="4" spans="1:11" ht="15">
      <c r="A4" s="50"/>
      <c r="B4" s="46">
        <f>IF((SUM(D4:E4)&gt;SUM(G4:H4)),1,0)</f>
        <v>0</v>
      </c>
      <c r="C4" s="46">
        <f>IF((SUM(D4:E4)&lt;SUM(G4:H4)),1,0)</f>
        <v>0</v>
      </c>
      <c r="D4" s="46">
        <f>IF(ISBLANK('Team Matches'!D5),0,1)</f>
        <v>0</v>
      </c>
      <c r="E4" s="46">
        <f>IF(ISBLANK('Team Matches'!E5),0,1)</f>
        <v>0</v>
      </c>
      <c r="F4" s="46" t="str">
        <f>IF(AND((SUM(D4:E4)=SUM(G4:H4)),(SUM(D4:E4,G4:H4)&lt;&gt;0)),"X","")</f>
        <v/>
      </c>
      <c r="G4" s="46">
        <f>IF(ISBLANK('Team Matches'!G5),0,1)</f>
        <v>0</v>
      </c>
      <c r="H4" s="46">
        <f>IF(ISBLANK('Team Matches'!H5),0,1)</f>
        <v>0</v>
      </c>
      <c r="I4" s="46">
        <f>IF((SUM(G4:H4)&gt;SUM(D4:E4)),1,0)</f>
        <v>0</v>
      </c>
      <c r="J4" s="46">
        <f>IF((SUM(D4:E4)&gt;SUM(G4:H4)),1,0)</f>
        <v>0</v>
      </c>
      <c r="K4" s="51"/>
    </row>
    <row r="5" spans="1:11" ht="15">
      <c r="A5" s="50"/>
      <c r="B5" s="46">
        <f>IF((SUM(D5:E5)&gt;SUM(G5:H5)),1,0)</f>
        <v>1</v>
      </c>
      <c r="C5" s="46">
        <f>IF((SUM(D5:E5)&lt;SUM(G5:H5)),1,0)</f>
        <v>0</v>
      </c>
      <c r="D5" s="46">
        <f>IF(ISBLANK('Team Matches'!D6),0,1)</f>
        <v>1</v>
      </c>
      <c r="E5" s="46">
        <f>IF(ISBLANK('Team Matches'!E6),0,1)</f>
        <v>1</v>
      </c>
      <c r="F5" s="46" t="str">
        <f>IF(AND((SUM(D5:E5)=SUM(G5:H5)),(SUM(D5:E5,G5:H5)&lt;&gt;0)),"X","")</f>
        <v/>
      </c>
      <c r="G5" s="46">
        <f>IF(ISBLANK('Team Matches'!G6),0,1)</f>
        <v>0</v>
      </c>
      <c r="H5" s="46">
        <f>IF(ISBLANK('Team Matches'!H6),0,1)</f>
        <v>0</v>
      </c>
      <c r="I5" s="46">
        <f>IF((SUM(G5:H5)&gt;SUM(D5:E5)),1,0)</f>
        <v>0</v>
      </c>
      <c r="J5" s="46">
        <f>IF((SUM(D5:E5)&gt;SUM(G5:H5)),1,0)</f>
        <v>1</v>
      </c>
      <c r="K5" s="51"/>
    </row>
    <row r="6" spans="1:11" ht="15">
      <c r="A6" s="50"/>
      <c r="B6" s="46">
        <f>IF((SUM(D6:E6)&gt;SUM(G6:H6)),1,0)</f>
        <v>1</v>
      </c>
      <c r="C6" s="46">
        <f>IF((SUM(D6:E6)&lt;SUM(G6:H6)),1,0)</f>
        <v>0</v>
      </c>
      <c r="D6" s="46">
        <f>IF(ISBLANK('Team Matches'!D7),0,1)</f>
        <v>1</v>
      </c>
      <c r="E6" s="46">
        <f>IF(ISBLANK('Team Matches'!E7),0,1)</f>
        <v>0</v>
      </c>
      <c r="F6" s="46" t="str">
        <f>IF(AND((SUM(D6:E6)=SUM(G6:H6)),(SUM(D6:E6,G6:H6)&lt;&gt;0)),"X","")</f>
        <v/>
      </c>
      <c r="G6" s="46">
        <f>IF(ISBLANK('Team Matches'!G7),0,1)</f>
        <v>0</v>
      </c>
      <c r="H6" s="46">
        <f>IF(ISBLANK('Team Matches'!H7),0,1)</f>
        <v>0</v>
      </c>
      <c r="I6" s="46">
        <f>IF((SUM(G6:H6)&gt;SUM(D6:E6)),1,0)</f>
        <v>0</v>
      </c>
      <c r="J6" s="46">
        <f>IF((SUM(D6:E6)&gt;SUM(G6:H6)),1,0)</f>
        <v>1</v>
      </c>
      <c r="K6" s="51"/>
    </row>
    <row r="7" spans="1:11" ht="15">
      <c r="A7" s="50"/>
      <c r="B7" s="46">
        <f>IF((SUM(D7:E7)&gt;SUM(G7:H7)),1,0)</f>
        <v>1</v>
      </c>
      <c r="C7" s="46">
        <f>IF((SUM(D7:E7)&lt;SUM(G7:H7)),1,0)</f>
        <v>0</v>
      </c>
      <c r="D7" s="46">
        <f>IF(ISBLANK('Team Matches'!D8),0,1)</f>
        <v>1</v>
      </c>
      <c r="E7" s="46">
        <f>IF(ISBLANK('Team Matches'!E8),0,1)</f>
        <v>1</v>
      </c>
      <c r="F7" s="46" t="str">
        <f>IF(AND((SUM(D7:E7)=SUM(G7:H7)),(SUM(D7:E7,G7:H7)&lt;&gt;0)),"X","")</f>
        <v/>
      </c>
      <c r="G7" s="46">
        <f>IF(ISBLANK('Team Matches'!G8),0,1)</f>
        <v>0</v>
      </c>
      <c r="H7" s="46">
        <f>IF(ISBLANK('Team Matches'!H8),0,1)</f>
        <v>0</v>
      </c>
      <c r="I7" s="46">
        <f>IF((SUM(G7:H7)&gt;SUM(D7:E7)),1,0)</f>
        <v>0</v>
      </c>
      <c r="J7" s="46">
        <f>IF((SUM(D7:E7)&gt;SUM(G7:H7)),1,0)</f>
        <v>1</v>
      </c>
      <c r="K7" s="51"/>
    </row>
    <row r="8" spans="1:11" ht="15">
      <c r="A8" s="50"/>
      <c r="B8" s="46">
        <f>IF((SUM(D8:E8)&gt;SUM(G8:H8)),1,0)</f>
        <v>0</v>
      </c>
      <c r="C8" s="46">
        <f>IF((SUM(D8:E8)&lt;SUM(G8:H8)),1,0)</f>
        <v>0</v>
      </c>
      <c r="D8" s="46">
        <f>IF(ISBLANK('Team Matches'!D9),0,1)</f>
        <v>0</v>
      </c>
      <c r="E8" s="46">
        <f>IF(ISBLANK('Team Matches'!E9),0,1)</f>
        <v>0</v>
      </c>
      <c r="F8" s="46" t="str">
        <f>IF(AND((SUM(D8:E8)=SUM(G8:H8)),(SUM(D8:E8,G8:H8)&lt;&gt;0)),"X","")</f>
        <v/>
      </c>
      <c r="G8" s="46">
        <f>IF(ISBLANK('Team Matches'!G9),0,1)</f>
        <v>0</v>
      </c>
      <c r="H8" s="46">
        <f>IF(ISBLANK('Team Matches'!H9),0,1)</f>
        <v>0</v>
      </c>
      <c r="I8" s="46">
        <f>IF((SUM(G8:H8)&gt;SUM(D8:E8)),1,0)</f>
        <v>0</v>
      </c>
      <c r="J8" s="46">
        <f>IF((SUM(D8:E8)&gt;SUM(G8:H8)),1,0)</f>
        <v>0</v>
      </c>
      <c r="K8" s="51"/>
    </row>
    <row r="9" spans="1:11" ht="15">
      <c r="A9" s="57" t="s">
        <v>191</v>
      </c>
      <c r="B9" s="46">
        <f>SUM(B4:B8)</f>
        <v>3</v>
      </c>
      <c r="C9" s="46">
        <f>SUM(C4:C8)</f>
        <v>0</v>
      </c>
      <c r="D9" s="46">
        <f>SUM(D4:D8)</f>
        <v>3</v>
      </c>
      <c r="E9" s="46">
        <f>SUM(E4:E8)</f>
        <v>2</v>
      </c>
      <c r="F9" s="106"/>
      <c r="G9" s="46">
        <f>SUM(G4:G8)</f>
        <v>0</v>
      </c>
      <c r="H9" s="46">
        <f>SUM(H4:H8)</f>
        <v>0</v>
      </c>
      <c r="I9" s="46">
        <f>SUM(I4:I8)</f>
        <v>0</v>
      </c>
      <c r="J9" s="46">
        <f>SUM(J4:J8)</f>
        <v>3</v>
      </c>
      <c r="K9" s="51"/>
    </row>
    <row r="10" spans="1:11" ht="14.25" customHeight="1">
      <c r="A10" s="50"/>
      <c r="B10" s="106"/>
      <c r="C10" s="106"/>
      <c r="D10" s="106"/>
      <c r="E10" s="106"/>
      <c r="F10" s="106"/>
      <c r="G10" s="106"/>
      <c r="H10" s="106"/>
      <c r="I10" s="106"/>
      <c r="J10" s="106"/>
      <c r="K10" s="51"/>
    </row>
    <row r="11" spans="1:11" ht="14.25" customHeight="1">
      <c r="A11" s="50"/>
      <c r="B11" s="106"/>
      <c r="C11" s="106"/>
      <c r="D11" s="106"/>
      <c r="E11" s="106"/>
      <c r="F11" s="106"/>
      <c r="G11" s="106"/>
      <c r="H11" s="106"/>
      <c r="I11" s="106"/>
      <c r="J11" s="106"/>
      <c r="K11" s="51"/>
    </row>
    <row r="12" spans="1:11" ht="14.25" customHeight="1">
      <c r="A12" s="64"/>
      <c r="B12" s="45" t="s">
        <v>192</v>
      </c>
      <c r="C12" s="36" t="s">
        <v>193</v>
      </c>
      <c r="D12" s="36" t="s">
        <v>194</v>
      </c>
      <c r="E12" s="36" t="s">
        <v>195</v>
      </c>
      <c r="F12" s="36" t="s">
        <v>196</v>
      </c>
      <c r="G12" s="36" t="s">
        <v>197</v>
      </c>
      <c r="H12" s="36" t="s">
        <v>198</v>
      </c>
      <c r="I12" s="36" t="s">
        <v>199</v>
      </c>
      <c r="J12" s="36" t="s">
        <v>200</v>
      </c>
      <c r="K12" s="52" t="s">
        <v>201</v>
      </c>
    </row>
    <row r="13" spans="1:11" ht="14.25" customHeight="1">
      <c r="A13" s="53" t="s">
        <v>202</v>
      </c>
      <c r="B13" s="54">
        <f>'Team Matches'!C13</f>
        <v>1</v>
      </c>
      <c r="C13" s="55">
        <f>'Team Matches Results Tally'!B9</f>
        <v>3</v>
      </c>
      <c r="D13" s="55">
        <f>SUM('Team Matches Results Tally'!D9:E9)</f>
        <v>5</v>
      </c>
      <c r="E13" s="55">
        <f>'Team Matches Results Tally'!C9</f>
        <v>0</v>
      </c>
      <c r="F13" s="54">
        <f>'Team Matches'!I13</f>
        <v>0</v>
      </c>
      <c r="G13" s="55">
        <f>'Team Matches Results Tally'!I9</f>
        <v>0</v>
      </c>
      <c r="H13" s="55">
        <f>SUM('Team Matches Results Tally'!G9:H9)</f>
        <v>0</v>
      </c>
      <c r="I13" s="55">
        <f>'Team Matches Results Tally'!J9</f>
        <v>3</v>
      </c>
      <c r="J13" s="54" t="str">
        <f>IF(AND(B13=1,F13&lt;&gt;1),'Team Matches'!B2,IF(AND(F13=1,B13&lt;&gt;1),'Team Matches'!G2,""))</f>
        <v>SWKIF-1</v>
      </c>
      <c r="K13" s="56" t="str">
        <f>IF(AND(B13=1,F13&lt;&gt;1),'Team Matches'!G2,IF(AND(F13=1,B13&lt;&gt;1),'Team Matches'!B2,""))</f>
        <v>PNKF-3</v>
      </c>
    </row>
    <row r="15" spans="1:11" s="30" customFormat="1" ht="14.2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ht="15">
      <c r="A16" s="47" t="s">
        <v>158</v>
      </c>
      <c r="B16" s="48"/>
      <c r="C16" s="48"/>
      <c r="D16" s="48"/>
      <c r="E16" s="48"/>
      <c r="F16" s="48"/>
      <c r="G16" s="48"/>
      <c r="H16" s="48"/>
      <c r="I16" s="48"/>
      <c r="J16" s="48"/>
      <c r="K16" s="49"/>
    </row>
    <row r="17" spans="1:11" ht="15">
      <c r="A17" s="50"/>
      <c r="B17" s="109" t="s">
        <v>188</v>
      </c>
      <c r="C17" s="109" t="s">
        <v>189</v>
      </c>
      <c r="D17" s="119" t="s">
        <v>190</v>
      </c>
      <c r="E17" s="120"/>
      <c r="F17" s="120"/>
      <c r="G17" s="120"/>
      <c r="H17" s="120"/>
      <c r="I17" s="109" t="s">
        <v>188</v>
      </c>
      <c r="J17" s="109" t="s">
        <v>189</v>
      </c>
      <c r="K17" s="51"/>
    </row>
    <row r="18" spans="1:11" ht="15">
      <c r="A18" s="50"/>
      <c r="B18" s="46">
        <f>IF((SUM(D18:E18)&gt;SUM(G18:H18)),1,0)</f>
        <v>0</v>
      </c>
      <c r="C18" s="46">
        <f>IF((SUM(D18:E18)&lt;SUM(G18:H18)),1,0)</f>
        <v>0</v>
      </c>
      <c r="D18" s="46">
        <f>IF(ISBLANK('Team Matches'!D21),0,1)</f>
        <v>0</v>
      </c>
      <c r="E18" s="46">
        <f>IF(ISBLANK('Team Matches'!E21),0,1)</f>
        <v>0</v>
      </c>
      <c r="F18" s="46" t="str">
        <f>IF(AND((SUM(D18:E18)=SUM(G18:H18)),(SUM(D18:E18,G18:H18)&lt;&gt;0)),"X","")</f>
        <v/>
      </c>
      <c r="G18" s="46">
        <f>IF(ISBLANK('Team Matches'!G21),0,1)</f>
        <v>0</v>
      </c>
      <c r="H18" s="46">
        <f>IF(ISBLANK('Team Matches'!H21),0,1)</f>
        <v>0</v>
      </c>
      <c r="I18" s="46">
        <f>IF((SUM(G18:H18)&gt;SUM(D18:E18)),1,0)</f>
        <v>0</v>
      </c>
      <c r="J18" s="46">
        <f>IF((SUM(D18:E18)&gt;SUM(G18:H18)),1,0)</f>
        <v>0</v>
      </c>
      <c r="K18" s="51"/>
    </row>
    <row r="19" spans="1:11" ht="15">
      <c r="A19" s="50"/>
      <c r="B19" s="46">
        <f>IF((SUM(D19:E19)&gt;SUM(G19:H19)),1,0)</f>
        <v>1</v>
      </c>
      <c r="C19" s="46">
        <f>IF((SUM(D19:E19)&lt;SUM(G19:H19)),1,0)</f>
        <v>0</v>
      </c>
      <c r="D19" s="46">
        <f>IF(ISBLANK('Team Matches'!D22),0,1)</f>
        <v>1</v>
      </c>
      <c r="E19" s="46">
        <f>IF(ISBLANK('Team Matches'!E22),0,1)</f>
        <v>0</v>
      </c>
      <c r="F19" s="46" t="str">
        <f>IF(AND((SUM(D19:E19)=SUM(G19:H19)),(SUM(D19:E19,G19:H19)&lt;&gt;0)),"X","")</f>
        <v/>
      </c>
      <c r="G19" s="46">
        <f>IF(ISBLANK('Team Matches'!G22),0,1)</f>
        <v>0</v>
      </c>
      <c r="H19" s="46">
        <f>IF(ISBLANK('Team Matches'!H22),0,1)</f>
        <v>0</v>
      </c>
      <c r="I19" s="46">
        <f>IF((SUM(G19:H19)&gt;SUM(D19:E19)),1,0)</f>
        <v>0</v>
      </c>
      <c r="J19" s="46">
        <f>IF((SUM(D19:E19)&gt;SUM(G19:H19)),1,0)</f>
        <v>1</v>
      </c>
      <c r="K19" s="51"/>
    </row>
    <row r="20" spans="1:11" ht="15">
      <c r="A20" s="50"/>
      <c r="B20" s="46">
        <f>IF((SUM(D20:E20)&gt;SUM(G20:H20)),1,0)</f>
        <v>1</v>
      </c>
      <c r="C20" s="46">
        <f>IF((SUM(D20:E20)&lt;SUM(G20:H20)),1,0)</f>
        <v>0</v>
      </c>
      <c r="D20" s="46">
        <f>IF(ISBLANK('Team Matches'!D23),0,1)</f>
        <v>1</v>
      </c>
      <c r="E20" s="46">
        <f>IF(ISBLANK('Team Matches'!E23),0,1)</f>
        <v>1</v>
      </c>
      <c r="F20" s="46" t="str">
        <f>IF(AND((SUM(D20:E20)=SUM(G20:H20)),(SUM(D20:E20,G20:H20)&lt;&gt;0)),"X","")</f>
        <v/>
      </c>
      <c r="G20" s="46">
        <f>IF(ISBLANK('Team Matches'!G23),0,1)</f>
        <v>0</v>
      </c>
      <c r="H20" s="46">
        <f>IF(ISBLANK('Team Matches'!H23),0,1)</f>
        <v>0</v>
      </c>
      <c r="I20" s="46">
        <f>IF((SUM(G20:H20)&gt;SUM(D20:E20)),1,0)</f>
        <v>0</v>
      </c>
      <c r="J20" s="46">
        <f>IF((SUM(D20:E20)&gt;SUM(G20:H20)),1,0)</f>
        <v>1</v>
      </c>
      <c r="K20" s="51"/>
    </row>
    <row r="21" spans="1:11" ht="15">
      <c r="A21" s="50"/>
      <c r="B21" s="46">
        <f>IF((SUM(D21:E21)&gt;SUM(G21:H21)),1,0)</f>
        <v>1</v>
      </c>
      <c r="C21" s="46">
        <f>IF((SUM(D21:E21)&lt;SUM(G21:H21)),1,0)</f>
        <v>0</v>
      </c>
      <c r="D21" s="46">
        <f>IF(ISBLANK('Team Matches'!D24),0,1)</f>
        <v>1</v>
      </c>
      <c r="E21" s="46">
        <f>IF(ISBLANK('Team Matches'!E24),0,1)</f>
        <v>1</v>
      </c>
      <c r="F21" s="46" t="str">
        <f>IF(AND((SUM(D21:E21)=SUM(G21:H21)),(SUM(D21:E21,G21:H21)&lt;&gt;0)),"X","")</f>
        <v/>
      </c>
      <c r="G21" s="46">
        <f>IF(ISBLANK('Team Matches'!G24),0,1)</f>
        <v>0</v>
      </c>
      <c r="H21" s="46">
        <f>IF(ISBLANK('Team Matches'!H24),0,1)</f>
        <v>0</v>
      </c>
      <c r="I21" s="46">
        <f>IF((SUM(G21:H21)&gt;SUM(D21:E21)),1,0)</f>
        <v>0</v>
      </c>
      <c r="J21" s="46">
        <f>IF((SUM(D21:E21)&gt;SUM(G21:H21)),1,0)</f>
        <v>1</v>
      </c>
      <c r="K21" s="51"/>
    </row>
    <row r="22" spans="1:11" ht="15">
      <c r="A22" s="50"/>
      <c r="B22" s="46">
        <f>IF((SUM(D22:E22)&gt;SUM(G22:H22)),1,0)</f>
        <v>0</v>
      </c>
      <c r="C22" s="46">
        <f>IF((SUM(D22:E22)&lt;SUM(G22:H22)),1,0)</f>
        <v>0</v>
      </c>
      <c r="D22" s="46">
        <f>IF(ISBLANK('Team Matches'!D25),0,1)</f>
        <v>0</v>
      </c>
      <c r="E22" s="46">
        <f>IF(ISBLANK('Team Matches'!E25),0,1)</f>
        <v>0</v>
      </c>
      <c r="F22" s="46" t="str">
        <f>IF(AND((SUM(D22:E22)=SUM(G22:H22)),(SUM(D22:E22,G22:H22)&lt;&gt;0)),"X","")</f>
        <v/>
      </c>
      <c r="G22" s="46">
        <f>IF(ISBLANK('Team Matches'!G25),0,1)</f>
        <v>0</v>
      </c>
      <c r="H22" s="46">
        <f>IF(ISBLANK('Team Matches'!H25),0,1)</f>
        <v>0</v>
      </c>
      <c r="I22" s="46">
        <f>IF((SUM(G22:H22)&gt;SUM(D22:E22)),1,0)</f>
        <v>0</v>
      </c>
      <c r="J22" s="46">
        <f>IF((SUM(D22:E22)&gt;SUM(G22:H22)),1,0)</f>
        <v>0</v>
      </c>
      <c r="K22" s="51"/>
    </row>
    <row r="23" spans="1:11" ht="15">
      <c r="A23" s="57" t="s">
        <v>191</v>
      </c>
      <c r="B23" s="46">
        <f>SUM(B18:B22)</f>
        <v>3</v>
      </c>
      <c r="C23" s="46">
        <f>SUM(C18:C22)</f>
        <v>0</v>
      </c>
      <c r="D23" s="46">
        <f>SUM(D18:D22)</f>
        <v>3</v>
      </c>
      <c r="E23" s="46">
        <f>SUM(E18:E22)</f>
        <v>2</v>
      </c>
      <c r="F23" s="106"/>
      <c r="G23" s="46">
        <f>SUM(G18:G22)</f>
        <v>0</v>
      </c>
      <c r="H23" s="46">
        <f>SUM(H18:H22)</f>
        <v>0</v>
      </c>
      <c r="I23" s="46">
        <f>SUM(I18:I22)</f>
        <v>0</v>
      </c>
      <c r="J23" s="46">
        <f>SUM(J18:J22)</f>
        <v>3</v>
      </c>
      <c r="K23" s="51"/>
    </row>
    <row r="24" spans="1:11" ht="14.25" customHeight="1">
      <c r="A24" s="50"/>
      <c r="B24" s="106"/>
      <c r="C24" s="106"/>
      <c r="D24" s="106"/>
      <c r="E24" s="106"/>
      <c r="F24" s="106"/>
      <c r="G24" s="106"/>
      <c r="H24" s="106"/>
      <c r="I24" s="106"/>
      <c r="J24" s="106"/>
      <c r="K24" s="51"/>
    </row>
    <row r="25" spans="1:11" ht="14.25" customHeight="1">
      <c r="A25" s="50"/>
      <c r="B25" s="45" t="s">
        <v>192</v>
      </c>
      <c r="C25" s="36" t="s">
        <v>193</v>
      </c>
      <c r="D25" s="36" t="s">
        <v>194</v>
      </c>
      <c r="E25" s="36" t="s">
        <v>195</v>
      </c>
      <c r="F25" s="36" t="s">
        <v>196</v>
      </c>
      <c r="G25" s="36" t="s">
        <v>197</v>
      </c>
      <c r="H25" s="36" t="s">
        <v>198</v>
      </c>
      <c r="I25" s="36" t="s">
        <v>199</v>
      </c>
      <c r="J25" s="36" t="s">
        <v>200</v>
      </c>
      <c r="K25" s="52" t="s">
        <v>201</v>
      </c>
    </row>
    <row r="26" spans="1:11" ht="14.25" customHeight="1">
      <c r="A26" s="53" t="s">
        <v>203</v>
      </c>
      <c r="B26" s="54">
        <f>'Team Matches'!C29</f>
        <v>1</v>
      </c>
      <c r="C26" s="55">
        <f>'Team Matches Results Tally'!B23</f>
        <v>3</v>
      </c>
      <c r="D26" s="55">
        <f>SUM('Team Matches Results Tally'!D23:E23)</f>
        <v>5</v>
      </c>
      <c r="E26" s="55">
        <f>'Team Matches Results Tally'!C23</f>
        <v>0</v>
      </c>
      <c r="F26" s="54">
        <f>'Team Matches'!I29</f>
        <v>0</v>
      </c>
      <c r="G26" s="55">
        <f>'Team Matches Results Tally'!I23</f>
        <v>0</v>
      </c>
      <c r="H26" s="55">
        <f>SUM('Team Matches Results Tally'!G23:H23)</f>
        <v>0</v>
      </c>
      <c r="I26" s="55">
        <f>'Team Matches Results Tally'!J23</f>
        <v>3</v>
      </c>
      <c r="J26" s="54" t="str">
        <f>IF(AND(B26=1,F26&lt;&gt;1),'Team Matches'!B18,IF(AND(F26=1,B26&lt;&gt;1),'Team Matches'!G18,""))</f>
        <v>CKF-2</v>
      </c>
      <c r="K26" s="56" t="str">
        <f>IF(AND(B26=1,F26&lt;&gt;1),'Team Matches'!G18,IF(AND(F26=1,B26&lt;&gt;1),'Team Matches'!B18,""))</f>
        <v>PNKF-3</v>
      </c>
    </row>
    <row r="27" spans="1:11" s="82" customFormat="1" ht="14.25" customHeight="1">
      <c r="A27" s="36"/>
      <c r="B27" s="106"/>
      <c r="C27" s="46"/>
      <c r="D27" s="46"/>
      <c r="E27" s="46"/>
      <c r="F27" s="106"/>
      <c r="G27" s="46"/>
      <c r="H27" s="46"/>
      <c r="I27" s="46"/>
      <c r="J27" s="106"/>
      <c r="K27" s="106"/>
    </row>
    <row r="28" spans="1:11" s="30" customFormat="1" ht="14.25" customHeight="1">
      <c r="A28" s="36"/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ht="15">
      <c r="A29" s="47" t="s">
        <v>160</v>
      </c>
      <c r="B29" s="48"/>
      <c r="C29" s="48"/>
      <c r="D29" s="48"/>
      <c r="E29" s="48"/>
      <c r="F29" s="48"/>
      <c r="G29" s="48"/>
      <c r="H29" s="48"/>
      <c r="I29" s="48"/>
      <c r="J29" s="48"/>
      <c r="K29" s="49"/>
    </row>
    <row r="30" spans="1:11" ht="15">
      <c r="A30" s="50"/>
      <c r="B30" s="109" t="s">
        <v>188</v>
      </c>
      <c r="C30" s="109" t="s">
        <v>189</v>
      </c>
      <c r="D30" s="119" t="s">
        <v>190</v>
      </c>
      <c r="E30" s="120"/>
      <c r="F30" s="120"/>
      <c r="G30" s="120"/>
      <c r="H30" s="120"/>
      <c r="I30" s="109" t="s">
        <v>188</v>
      </c>
      <c r="J30" s="109" t="s">
        <v>189</v>
      </c>
      <c r="K30" s="51"/>
    </row>
    <row r="31" spans="1:11" ht="15">
      <c r="A31" s="50"/>
      <c r="B31" s="46">
        <f>IF((SUM(D31:E31)&gt;SUM(G31:H31)),1,0)</f>
        <v>0</v>
      </c>
      <c r="C31" s="46">
        <f>IF((SUM(D31:E31)&lt;SUM(G31:H31)),1,0)</f>
        <v>1</v>
      </c>
      <c r="D31" s="46">
        <f>IF(ISBLANK('Team Matches'!D38),0,1)</f>
        <v>0</v>
      </c>
      <c r="E31" s="46">
        <f>IF(ISBLANK('Team Matches'!E38),0,1)</f>
        <v>0</v>
      </c>
      <c r="F31" s="46" t="str">
        <f>IF(AND((SUM(D31:E31)=SUM(G31:H31)),(SUM(D31:E31,G31:H31)&lt;&gt;0)),"X","")</f>
        <v/>
      </c>
      <c r="G31" s="46">
        <f>IF(ISBLANK('Team Matches'!G38),0,1)</f>
        <v>1</v>
      </c>
      <c r="H31" s="46">
        <f>IF(ISBLANK('Team Matches'!H38),0,1)</f>
        <v>1</v>
      </c>
      <c r="I31" s="46">
        <f>IF((SUM(G31:H31)&gt;SUM(D31:E31)),1,0)</f>
        <v>1</v>
      </c>
      <c r="J31" s="46">
        <f>IF((SUM(D31:E31)&gt;SUM(G31:H31)),1,0)</f>
        <v>0</v>
      </c>
      <c r="K31" s="51"/>
    </row>
    <row r="32" spans="1:11" ht="15">
      <c r="A32" s="50"/>
      <c r="B32" s="46">
        <f>IF((SUM(D32:E32)&gt;SUM(G32:H32)),1,0)</f>
        <v>1</v>
      </c>
      <c r="C32" s="46">
        <f>IF((SUM(D32:E32)&lt;SUM(G32:H32)),1,0)</f>
        <v>0</v>
      </c>
      <c r="D32" s="46">
        <f>IF(ISBLANK('Team Matches'!D39),0,1)</f>
        <v>1</v>
      </c>
      <c r="E32" s="46">
        <f>IF(ISBLANK('Team Matches'!E39),0,1)</f>
        <v>1</v>
      </c>
      <c r="F32" s="46" t="str">
        <f>IF(AND((SUM(D32:E32)=SUM(G32:H32)),(SUM(D32:E32,G32:H32)&lt;&gt;0)),"X","")</f>
        <v/>
      </c>
      <c r="G32" s="46">
        <f>IF(ISBLANK('Team Matches'!G39),0,1)</f>
        <v>1</v>
      </c>
      <c r="H32" s="46">
        <f>IF(ISBLANK('Team Matches'!H39),0,1)</f>
        <v>0</v>
      </c>
      <c r="I32" s="46">
        <f>IF((SUM(G32:H32)&gt;SUM(D32:E32)),1,0)</f>
        <v>0</v>
      </c>
      <c r="J32" s="46">
        <f>IF((SUM(D32:E32)&gt;SUM(G32:H32)),1,0)</f>
        <v>1</v>
      </c>
      <c r="K32" s="51"/>
    </row>
    <row r="33" spans="1:11" ht="15">
      <c r="A33" s="50"/>
      <c r="B33" s="46">
        <f>IF((SUM(D33:E33)&gt;SUM(G33:H33)),1,0)</f>
        <v>0</v>
      </c>
      <c r="C33" s="46">
        <f>IF((SUM(D33:E33)&lt;SUM(G33:H33)),1,0)</f>
        <v>1</v>
      </c>
      <c r="D33" s="46">
        <f>IF(ISBLANK('Team Matches'!D40),0,1)</f>
        <v>0</v>
      </c>
      <c r="E33" s="46">
        <f>IF(ISBLANK('Team Matches'!E40),0,1)</f>
        <v>0</v>
      </c>
      <c r="F33" s="46" t="str">
        <f>IF(AND((SUM(D33:E33)=SUM(G33:H33)),(SUM(D33:E33,G33:H33)&lt;&gt;0)),"X","")</f>
        <v/>
      </c>
      <c r="G33" s="46">
        <f>IF(ISBLANK('Team Matches'!G40),0,1)</f>
        <v>1</v>
      </c>
      <c r="H33" s="46">
        <f>IF(ISBLANK('Team Matches'!H40),0,1)</f>
        <v>1</v>
      </c>
      <c r="I33" s="46">
        <f>IF((SUM(G33:H33)&gt;SUM(D33:E33)),1,0)</f>
        <v>1</v>
      </c>
      <c r="J33" s="46">
        <f>IF((SUM(D33:E33)&gt;SUM(G33:H33)),1,0)</f>
        <v>0</v>
      </c>
      <c r="K33" s="51"/>
    </row>
    <row r="34" spans="1:11" ht="15">
      <c r="A34" s="50"/>
      <c r="B34" s="46">
        <f>IF((SUM(D34:E34)&gt;SUM(G34:H34)),1,0)</f>
        <v>0</v>
      </c>
      <c r="C34" s="46">
        <f>IF((SUM(D34:E34)&lt;SUM(G34:H34)),1,0)</f>
        <v>1</v>
      </c>
      <c r="D34" s="46">
        <f>IF(ISBLANK('Team Matches'!D41),0,1)</f>
        <v>0</v>
      </c>
      <c r="E34" s="46">
        <f>IF(ISBLANK('Team Matches'!E41),0,1)</f>
        <v>0</v>
      </c>
      <c r="F34" s="46" t="str">
        <f>IF(AND((SUM(D34:E34)=SUM(G34:H34)),(SUM(D34:E34,G34:H34)&lt;&gt;0)),"X","")</f>
        <v/>
      </c>
      <c r="G34" s="46">
        <f>IF(ISBLANK('Team Matches'!G41),0,1)</f>
        <v>1</v>
      </c>
      <c r="H34" s="46">
        <f>IF(ISBLANK('Team Matches'!H41),0,1)</f>
        <v>1</v>
      </c>
      <c r="I34" s="46">
        <f>IF((SUM(G34:H34)&gt;SUM(D34:E34)),1,0)</f>
        <v>1</v>
      </c>
      <c r="J34" s="46">
        <f>IF((SUM(D34:E34)&gt;SUM(G34:H34)),1,0)</f>
        <v>0</v>
      </c>
      <c r="K34" s="51"/>
    </row>
    <row r="35" spans="1:11" ht="15">
      <c r="A35" s="50"/>
      <c r="B35" s="46">
        <f>IF((SUM(D35:E35)&gt;SUM(G35:H35)),1,0)</f>
        <v>0</v>
      </c>
      <c r="C35" s="46">
        <f>IF((SUM(D35:E35)&lt;SUM(G35:H35)),1,0)</f>
        <v>0</v>
      </c>
      <c r="D35" s="46">
        <f>IF(ISBLANK('Team Matches'!D42),0,1)</f>
        <v>0</v>
      </c>
      <c r="E35" s="46">
        <f>IF(ISBLANK('Team Matches'!E42),0,1)</f>
        <v>0</v>
      </c>
      <c r="F35" s="46" t="str">
        <f>IF(AND((SUM(D35:E35)=SUM(G35:H35)),(SUM(D35:E35,G35:H35)&lt;&gt;0)),"X","")</f>
        <v/>
      </c>
      <c r="G35" s="46">
        <f>IF(ISBLANK('Team Matches'!G42),0,1)</f>
        <v>0</v>
      </c>
      <c r="H35" s="46">
        <f>IF(ISBLANK('Team Matches'!H42),0,1)</f>
        <v>0</v>
      </c>
      <c r="I35" s="46">
        <f>IF((SUM(G35:H35)&gt;SUM(D35:E35)),1,0)</f>
        <v>0</v>
      </c>
      <c r="J35" s="46">
        <f>IF((SUM(D35:E35)&gt;SUM(G35:H35)),1,0)</f>
        <v>0</v>
      </c>
      <c r="K35" s="51"/>
    </row>
    <row r="36" spans="1:11" ht="15">
      <c r="A36" s="66" t="s">
        <v>191</v>
      </c>
      <c r="B36" s="46">
        <f>SUM(B31:B35)</f>
        <v>1</v>
      </c>
      <c r="C36" s="46">
        <f>SUM(C31:C35)</f>
        <v>3</v>
      </c>
      <c r="D36" s="46">
        <f>SUM(D31:D35)</f>
        <v>1</v>
      </c>
      <c r="E36" s="46">
        <f>SUM(E31:E35)</f>
        <v>1</v>
      </c>
      <c r="F36" s="106"/>
      <c r="G36" s="46">
        <f>SUM(G31:G35)</f>
        <v>4</v>
      </c>
      <c r="H36" s="46">
        <f>SUM(H31:H35)</f>
        <v>3</v>
      </c>
      <c r="I36" s="46">
        <f>SUM(I31:I35)</f>
        <v>3</v>
      </c>
      <c r="J36" s="46">
        <f>SUM(J31:J35)</f>
        <v>1</v>
      </c>
      <c r="K36" s="51"/>
    </row>
    <row r="37" spans="1:11" ht="14.25" customHeight="1">
      <c r="A37" s="50"/>
      <c r="B37" s="106"/>
      <c r="C37" s="106"/>
      <c r="D37" s="106"/>
      <c r="E37" s="106"/>
      <c r="F37" s="106"/>
      <c r="G37" s="106"/>
      <c r="H37" s="106"/>
      <c r="I37" s="106"/>
      <c r="J37" s="106"/>
      <c r="K37" s="51"/>
    </row>
    <row r="38" spans="1:11" s="44" customFormat="1" ht="14.25" customHeight="1">
      <c r="A38" s="50"/>
      <c r="B38" s="45" t="s">
        <v>192</v>
      </c>
      <c r="C38" s="36" t="s">
        <v>193</v>
      </c>
      <c r="D38" s="36" t="s">
        <v>194</v>
      </c>
      <c r="E38" s="36" t="s">
        <v>195</v>
      </c>
      <c r="F38" s="36" t="s">
        <v>196</v>
      </c>
      <c r="G38" s="36" t="s">
        <v>197</v>
      </c>
      <c r="H38" s="36" t="s">
        <v>198</v>
      </c>
      <c r="I38" s="36" t="s">
        <v>199</v>
      </c>
      <c r="J38" s="36" t="s">
        <v>200</v>
      </c>
      <c r="K38" s="52" t="s">
        <v>201</v>
      </c>
    </row>
    <row r="39" spans="1:11" s="44" customFormat="1" ht="14.25" customHeight="1">
      <c r="A39" s="53" t="s">
        <v>204</v>
      </c>
      <c r="B39" s="54">
        <f>'Team Matches'!C46</f>
        <v>0</v>
      </c>
      <c r="C39" s="55">
        <f>'Team Matches Results Tally'!B36</f>
        <v>1</v>
      </c>
      <c r="D39" s="55">
        <f>SUM('Team Matches Results Tally'!D36:E36)</f>
        <v>2</v>
      </c>
      <c r="E39" s="55">
        <f>'Team Matches Results Tally'!C36</f>
        <v>3</v>
      </c>
      <c r="F39" s="54">
        <f>'Team Matches'!I46</f>
        <v>1</v>
      </c>
      <c r="G39" s="55">
        <f>'Team Matches Results Tally'!I36</f>
        <v>3</v>
      </c>
      <c r="H39" s="55">
        <f>SUM('Team Matches Results Tally'!G36:H36)</f>
        <v>7</v>
      </c>
      <c r="I39" s="55">
        <f>'Team Matches Results Tally'!J36</f>
        <v>1</v>
      </c>
      <c r="J39" s="54" t="str">
        <f>IF(AND(B39=1,F39&lt;&gt;1),'Team Matches'!B35,IF(AND(F39=1,B39&lt;&gt;1),'Team Matches'!G35,""))</f>
        <v>SCO-1</v>
      </c>
      <c r="K39" s="56" t="str">
        <f>IF(AND(B39=1,F39&lt;&gt;1),'Team Matches'!G35,IF(AND(F39=1,B39&lt;&gt;1),'Team Matches'!B35,""))</f>
        <v>CKF-2</v>
      </c>
    </row>
    <row r="40" spans="1:11" s="82" customFormat="1" ht="14.25" customHeight="1">
      <c r="A40" s="36"/>
      <c r="B40" s="106"/>
      <c r="C40" s="46"/>
      <c r="D40" s="46"/>
      <c r="E40" s="46"/>
      <c r="F40" s="106"/>
      <c r="G40" s="46"/>
      <c r="H40" s="46"/>
      <c r="I40" s="46"/>
      <c r="J40" s="106"/>
      <c r="K40" s="106"/>
    </row>
    <row r="42" spans="1:11" ht="15">
      <c r="A42" s="47" t="s">
        <v>163</v>
      </c>
      <c r="B42" s="48"/>
      <c r="C42" s="48"/>
      <c r="D42" s="48"/>
      <c r="E42" s="48"/>
      <c r="F42" s="48"/>
      <c r="G42" s="48"/>
      <c r="H42" s="48"/>
      <c r="I42" s="48"/>
      <c r="J42" s="48"/>
      <c r="K42" s="49"/>
    </row>
    <row r="43" spans="1:11" ht="15">
      <c r="A43" s="50"/>
      <c r="B43" s="109" t="s">
        <v>188</v>
      </c>
      <c r="C43" s="109" t="s">
        <v>189</v>
      </c>
      <c r="D43" s="119" t="s">
        <v>190</v>
      </c>
      <c r="E43" s="120"/>
      <c r="F43" s="120"/>
      <c r="G43" s="120"/>
      <c r="H43" s="120"/>
      <c r="I43" s="109" t="s">
        <v>188</v>
      </c>
      <c r="J43" s="109" t="s">
        <v>189</v>
      </c>
      <c r="K43" s="51"/>
    </row>
    <row r="44" spans="1:11" ht="15">
      <c r="A44" s="50"/>
      <c r="B44" s="46">
        <f>IF((SUM(D44:E44)&gt;SUM(G44:H44)),1,0)</f>
        <v>0</v>
      </c>
      <c r="C44" s="46">
        <f>IF((SUM(D44:E44)&lt;SUM(G44:H44)),1,0)</f>
        <v>1</v>
      </c>
      <c r="D44" s="46">
        <f>IF(ISBLANK('Team Matches'!D55),0,1)</f>
        <v>0</v>
      </c>
      <c r="E44" s="46">
        <f>IF(ISBLANK('Team Matches'!E55),0,1)</f>
        <v>0</v>
      </c>
      <c r="F44" s="46" t="str">
        <f>IF(AND((SUM(D44:E44)=SUM(G44:H44)),(SUM(D44:E44,G44:H44)&lt;&gt;0)),"X","")</f>
        <v/>
      </c>
      <c r="G44" s="46">
        <f>IF(ISBLANK('Team Matches'!G55),0,1)</f>
        <v>1</v>
      </c>
      <c r="H44" s="46">
        <f>IF(ISBLANK('Team Matches'!H55),0,1)</f>
        <v>1</v>
      </c>
      <c r="I44" s="46">
        <f>IF((SUM(G44:H44)&gt;SUM(D44:E44)),1,0)</f>
        <v>1</v>
      </c>
      <c r="J44" s="46">
        <f>IF((SUM(D44:E44)&gt;SUM(G44:H44)),1,0)</f>
        <v>0</v>
      </c>
      <c r="K44" s="51"/>
    </row>
    <row r="45" spans="1:11" ht="15">
      <c r="A45" s="50"/>
      <c r="B45" s="46">
        <f>IF((SUM(D45:E45)&gt;SUM(G45:H45)),1,0)</f>
        <v>1</v>
      </c>
      <c r="C45" s="46">
        <f>IF((SUM(D45:E45)&lt;SUM(G45:H45)),1,0)</f>
        <v>0</v>
      </c>
      <c r="D45" s="46">
        <f>IF(ISBLANK('Team Matches'!D56),0,1)</f>
        <v>1</v>
      </c>
      <c r="E45" s="46">
        <f>IF(ISBLANK('Team Matches'!E56),0,1)</f>
        <v>0</v>
      </c>
      <c r="F45" s="46" t="str">
        <f>IF(AND((SUM(D45:E45)=SUM(G45:H45)),(SUM(D45:E45,G45:H45)&lt;&gt;0)),"X","")</f>
        <v/>
      </c>
      <c r="G45" s="46">
        <f>IF(ISBLANK('Team Matches'!G56),0,1)</f>
        <v>0</v>
      </c>
      <c r="H45" s="46">
        <f>IF(ISBLANK('Team Matches'!H56),0,1)</f>
        <v>0</v>
      </c>
      <c r="I45" s="46">
        <f>IF((SUM(G45:H45)&gt;SUM(D45:E45)),1,0)</f>
        <v>0</v>
      </c>
      <c r="J45" s="46">
        <f>IF((SUM(D45:E45)&gt;SUM(G45:H45)),1,0)</f>
        <v>1</v>
      </c>
      <c r="K45" s="51"/>
    </row>
    <row r="46" spans="1:11" ht="15">
      <c r="A46" s="50"/>
      <c r="B46" s="46">
        <f>IF((SUM(D46:E46)&gt;SUM(G46:H46)),1,0)</f>
        <v>0</v>
      </c>
      <c r="C46" s="46">
        <f>IF((SUM(D46:E46)&lt;SUM(G46:H46)),1,0)</f>
        <v>1</v>
      </c>
      <c r="D46" s="46">
        <f>IF(ISBLANK('Team Matches'!D57),0,1)</f>
        <v>0</v>
      </c>
      <c r="E46" s="46">
        <f>IF(ISBLANK('Team Matches'!E57),0,1)</f>
        <v>0</v>
      </c>
      <c r="F46" s="46" t="str">
        <f>IF(AND((SUM(D46:E46)=SUM(G46:H46)),(SUM(D46:E46,G46:H46)&lt;&gt;0)),"X","")</f>
        <v/>
      </c>
      <c r="G46" s="46">
        <f>IF(ISBLANK('Team Matches'!G57),0,1)</f>
        <v>1</v>
      </c>
      <c r="H46" s="46">
        <f>IF(ISBLANK('Team Matches'!H57),0,1)</f>
        <v>0</v>
      </c>
      <c r="I46" s="46">
        <f>IF((SUM(G46:H46)&gt;SUM(D46:E46)),1,0)</f>
        <v>1</v>
      </c>
      <c r="J46" s="46">
        <f>IF((SUM(D46:E46)&gt;SUM(G46:H46)),1,0)</f>
        <v>0</v>
      </c>
      <c r="K46" s="51"/>
    </row>
    <row r="47" spans="1:11" ht="15">
      <c r="A47" s="50"/>
      <c r="B47" s="46">
        <f>IF((SUM(D47:E47)&gt;SUM(G47:H47)),1,0)</f>
        <v>0</v>
      </c>
      <c r="C47" s="46">
        <f>IF((SUM(D47:E47)&lt;SUM(G47:H47)),1,0)</f>
        <v>0</v>
      </c>
      <c r="D47" s="46">
        <f>IF(ISBLANK('Team Matches'!D58),0,1)</f>
        <v>0</v>
      </c>
      <c r="E47" s="46">
        <f>IF(ISBLANK('Team Matches'!E58),0,1)</f>
        <v>0</v>
      </c>
      <c r="F47" s="46" t="str">
        <f>IF(AND((SUM(D47:E47)=SUM(G47:H47)),(SUM(D47:E47,G47:H47)&lt;&gt;0)),"X","")</f>
        <v/>
      </c>
      <c r="G47" s="46">
        <f>IF(ISBLANK('Team Matches'!G58),0,1)</f>
        <v>0</v>
      </c>
      <c r="H47" s="46">
        <f>IF(ISBLANK('Team Matches'!H58),0,1)</f>
        <v>0</v>
      </c>
      <c r="I47" s="46">
        <f>IF((SUM(G47:H47)&gt;SUM(D47:E47)),1,0)</f>
        <v>0</v>
      </c>
      <c r="J47" s="46">
        <f>IF((SUM(D47:E47)&gt;SUM(G47:H47)),1,0)</f>
        <v>0</v>
      </c>
      <c r="K47" s="51"/>
    </row>
    <row r="48" spans="1:11" ht="15">
      <c r="A48" s="50"/>
      <c r="B48" s="46">
        <f>IF((SUM(D48:E48)&gt;SUM(G48:H48)),1,0)</f>
        <v>1</v>
      </c>
      <c r="C48" s="46">
        <f>IF((SUM(D48:E48)&lt;SUM(G48:H48)),1,0)</f>
        <v>0</v>
      </c>
      <c r="D48" s="46">
        <f>IF(ISBLANK('Team Matches'!D59),0,1)</f>
        <v>1</v>
      </c>
      <c r="E48" s="46">
        <f>IF(ISBLANK('Team Matches'!E59),0,1)</f>
        <v>0</v>
      </c>
      <c r="F48" s="46" t="str">
        <f>IF(AND((SUM(D48:E48)=SUM(G48:H48)),(SUM(D48:E48,G48:H48)&lt;&gt;0)),"X","")</f>
        <v/>
      </c>
      <c r="G48" s="46">
        <f>IF(ISBLANK('Team Matches'!G59),0,1)</f>
        <v>0</v>
      </c>
      <c r="H48" s="46">
        <f>IF(ISBLANK('Team Matches'!H59),0,1)</f>
        <v>0</v>
      </c>
      <c r="I48" s="46">
        <f>IF((SUM(G48:H48)&gt;SUM(D48:E48)),1,0)</f>
        <v>0</v>
      </c>
      <c r="J48" s="46">
        <f>IF((SUM(D48:E48)&gt;SUM(G48:H48)),1,0)</f>
        <v>1</v>
      </c>
      <c r="K48" s="51"/>
    </row>
    <row r="49" spans="1:11" ht="15">
      <c r="A49" s="66" t="s">
        <v>191</v>
      </c>
      <c r="B49" s="46">
        <f>SUM(B44:B48)</f>
        <v>2</v>
      </c>
      <c r="C49" s="46">
        <f>SUM(C44:C48)</f>
        <v>2</v>
      </c>
      <c r="D49" s="46">
        <f>SUM(D44:D48)</f>
        <v>2</v>
      </c>
      <c r="E49" s="46">
        <f>SUM(E44:E48)</f>
        <v>0</v>
      </c>
      <c r="F49" s="106"/>
      <c r="G49" s="46">
        <f>SUM(G44:G48)</f>
        <v>2</v>
      </c>
      <c r="H49" s="46">
        <f>SUM(H44:H48)</f>
        <v>1</v>
      </c>
      <c r="I49" s="46">
        <f>SUM(I44:I48)</f>
        <v>2</v>
      </c>
      <c r="J49" s="46">
        <f>SUM(J44:J48)</f>
        <v>2</v>
      </c>
      <c r="K49" s="51"/>
    </row>
    <row r="50" spans="1:11" ht="14.25" customHeight="1">
      <c r="A50" s="50"/>
      <c r="B50" s="106"/>
      <c r="C50" s="106"/>
      <c r="D50" s="106"/>
      <c r="E50" s="106"/>
      <c r="F50" s="106"/>
      <c r="G50" s="106"/>
      <c r="H50" s="106"/>
      <c r="I50" s="106"/>
      <c r="J50" s="106"/>
      <c r="K50" s="51"/>
    </row>
    <row r="51" spans="1:11" s="44" customFormat="1" ht="14.25" customHeight="1">
      <c r="A51" s="50"/>
      <c r="B51" s="45" t="s">
        <v>192</v>
      </c>
      <c r="C51" s="36" t="s">
        <v>193</v>
      </c>
      <c r="D51" s="36" t="s">
        <v>194</v>
      </c>
      <c r="E51" s="36" t="s">
        <v>195</v>
      </c>
      <c r="F51" s="36" t="s">
        <v>196</v>
      </c>
      <c r="G51" s="36" t="s">
        <v>197</v>
      </c>
      <c r="H51" s="36" t="s">
        <v>198</v>
      </c>
      <c r="I51" s="36" t="s">
        <v>199</v>
      </c>
      <c r="J51" s="36" t="s">
        <v>200</v>
      </c>
      <c r="K51" s="52" t="s">
        <v>201</v>
      </c>
    </row>
    <row r="52" spans="1:11" s="44" customFormat="1" ht="14.25" customHeight="1">
      <c r="A52" s="53" t="s">
        <v>205</v>
      </c>
      <c r="B52" s="55">
        <f>'Team Matches'!C63</f>
        <v>0</v>
      </c>
      <c r="C52" s="55">
        <f>'Team Matches Results Tally'!B49</f>
        <v>2</v>
      </c>
      <c r="D52" s="55">
        <f>SUM('Team Matches Results Tally'!D49:E49)</f>
        <v>2</v>
      </c>
      <c r="E52" s="55">
        <f>'Team Matches Results Tally'!C49</f>
        <v>2</v>
      </c>
      <c r="F52" s="67">
        <f>'Team Matches'!I63</f>
        <v>1</v>
      </c>
      <c r="G52" s="55">
        <f>'Team Matches Results Tally'!I49</f>
        <v>2</v>
      </c>
      <c r="H52" s="55">
        <f>SUM('Team Matches Results Tally'!G49:H49)</f>
        <v>3</v>
      </c>
      <c r="I52" s="55">
        <f>'Team Matches Results Tally'!J49</f>
        <v>2</v>
      </c>
      <c r="J52" s="54" t="str">
        <f>IF(AND(B52=1,F52&lt;&gt;1),'Team Matches'!B52,IF(AND(F52=1,B52&lt;&gt;1),'Team Matches'!G52,""))</f>
        <v>SCO-1</v>
      </c>
      <c r="K52" s="56" t="str">
        <f>IF(AND(B52=1,F52&lt;&gt;1),'Team Matches'!G52,IF(AND(F52=1,B52&lt;&gt;1),'Team Matches'!B52,""))</f>
        <v>SWKIF-1</v>
      </c>
    </row>
    <row r="53" spans="1:11" s="82" customFormat="1" ht="14.25" customHeight="1">
      <c r="A53" s="36"/>
      <c r="B53" s="46"/>
      <c r="C53" s="46"/>
      <c r="D53" s="46"/>
      <c r="E53" s="46"/>
      <c r="F53" s="83"/>
      <c r="G53" s="46"/>
      <c r="H53" s="46"/>
      <c r="I53" s="46"/>
      <c r="J53" s="106"/>
      <c r="K53" s="106"/>
    </row>
    <row r="55" spans="1:11" ht="15">
      <c r="A55" s="47" t="s">
        <v>165</v>
      </c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11" ht="15">
      <c r="A56" s="50"/>
      <c r="B56" s="109" t="s">
        <v>188</v>
      </c>
      <c r="C56" s="109" t="s">
        <v>189</v>
      </c>
      <c r="D56" s="119" t="s">
        <v>190</v>
      </c>
      <c r="E56" s="120"/>
      <c r="F56" s="120"/>
      <c r="G56" s="120"/>
      <c r="H56" s="120"/>
      <c r="I56" s="109" t="s">
        <v>188</v>
      </c>
      <c r="J56" s="109" t="s">
        <v>189</v>
      </c>
      <c r="K56" s="51"/>
    </row>
    <row r="57" spans="1:11" ht="15">
      <c r="A57" s="50"/>
      <c r="B57" s="46">
        <f>IF((SUM(D57:E57)&gt;SUM(G57:H57)),1,0)</f>
        <v>0</v>
      </c>
      <c r="C57" s="46">
        <f>IF((SUM(D57:E57)&lt;SUM(G57:H57)),1,0)</f>
        <v>1</v>
      </c>
      <c r="D57" s="46">
        <f>IF(ISBLANK('Team Matches'!D72),0,1)</f>
        <v>0</v>
      </c>
      <c r="E57" s="46">
        <f>IF(ISBLANK('Team Matches'!E72),0,1)</f>
        <v>0</v>
      </c>
      <c r="F57" s="46" t="str">
        <f>IF(AND((SUM(D57:E57)=SUM(G57:H57)),(SUM(D57:E57,G57:H57)&lt;&gt;0)),"X","")</f>
        <v/>
      </c>
      <c r="G57" s="46">
        <f>IF(ISBLANK('Team Matches'!G72),0,1)</f>
        <v>1</v>
      </c>
      <c r="H57" s="46">
        <f>IF(ISBLANK('Team Matches'!H72),0,1)</f>
        <v>1</v>
      </c>
      <c r="I57" s="46">
        <f>IF((SUM(G57:H57)&gt;SUM(D57:E57)),1,0)</f>
        <v>1</v>
      </c>
      <c r="J57" s="46">
        <f>IF((SUM(D57:E57)&gt;SUM(G57:H57)),1,0)</f>
        <v>0</v>
      </c>
      <c r="K57" s="51"/>
    </row>
    <row r="58" spans="1:11" ht="15">
      <c r="A58" s="50"/>
      <c r="B58" s="46">
        <f>IF((SUM(D58:E58)&gt;SUM(G58:H58)),1,0)</f>
        <v>0</v>
      </c>
      <c r="C58" s="46">
        <f>IF((SUM(D58:E58)&lt;SUM(G58:H58)),1,0)</f>
        <v>1</v>
      </c>
      <c r="D58" s="46">
        <f>IF(ISBLANK('Team Matches'!D73),0,1)</f>
        <v>0</v>
      </c>
      <c r="E58" s="46">
        <f>IF(ISBLANK('Team Matches'!E73),0,1)</f>
        <v>0</v>
      </c>
      <c r="F58" s="46" t="str">
        <f>IF(AND((SUM(D58:E58)=SUM(G58:H58)),(SUM(D58:E58,G58:H58)&lt;&gt;0)),"X","")</f>
        <v/>
      </c>
      <c r="G58" s="46">
        <f>IF(ISBLANK('Team Matches'!G73),0,1)</f>
        <v>1</v>
      </c>
      <c r="H58" s="46">
        <f>IF(ISBLANK('Team Matches'!H73),0,1)</f>
        <v>1</v>
      </c>
      <c r="I58" s="46">
        <f>IF((SUM(G58:H58)&gt;SUM(D58:E58)),1,0)</f>
        <v>1</v>
      </c>
      <c r="J58" s="46">
        <f>IF((SUM(D58:E58)&gt;SUM(G58:H58)),1,0)</f>
        <v>0</v>
      </c>
      <c r="K58" s="51"/>
    </row>
    <row r="59" spans="1:11" ht="15">
      <c r="A59" s="50"/>
      <c r="B59" s="46">
        <f>IF((SUM(D59:E59)&gt;SUM(G59:H59)),1,0)</f>
        <v>0</v>
      </c>
      <c r="C59" s="46">
        <f>IF((SUM(D59:E59)&lt;SUM(G59:H59)),1,0)</f>
        <v>0</v>
      </c>
      <c r="D59" s="46">
        <f>IF(ISBLANK('Team Matches'!D74),0,1)</f>
        <v>0</v>
      </c>
      <c r="E59" s="46">
        <f>IF(ISBLANK('Team Matches'!E74),0,1)</f>
        <v>0</v>
      </c>
      <c r="F59" s="46" t="str">
        <f>IF(AND((SUM(D59:E59)=SUM(G59:H59)),(SUM(D59:E59,G59:H59)&lt;&gt;0)),"X","")</f>
        <v/>
      </c>
      <c r="G59" s="46">
        <f>IF(ISBLANK('Team Matches'!G74),0,1)</f>
        <v>0</v>
      </c>
      <c r="H59" s="46">
        <f>IF(ISBLANK('Team Matches'!H74),0,1)</f>
        <v>0</v>
      </c>
      <c r="I59" s="46">
        <f>IF((SUM(G59:H59)&gt;SUM(D59:E59)),1,0)</f>
        <v>0</v>
      </c>
      <c r="J59" s="46">
        <f>IF((SUM(D59:E59)&gt;SUM(G59:H59)),1,0)</f>
        <v>0</v>
      </c>
      <c r="K59" s="51"/>
    </row>
    <row r="60" spans="1:11" ht="15">
      <c r="A60" s="50"/>
      <c r="B60" s="46">
        <f>IF((SUM(D60:E60)&gt;SUM(G60:H60)),1,0)</f>
        <v>0</v>
      </c>
      <c r="C60" s="46">
        <f>IF((SUM(D60:E60)&lt;SUM(G60:H60)),1,0)</f>
        <v>0</v>
      </c>
      <c r="D60" s="46">
        <f>IF(ISBLANK('Team Matches'!D75),0,1)</f>
        <v>0</v>
      </c>
      <c r="E60" s="46">
        <f>IF(ISBLANK('Team Matches'!E75),0,1)</f>
        <v>0</v>
      </c>
      <c r="F60" s="46" t="str">
        <f>IF(AND((SUM(D60:E60)=SUM(G60:H60)),(SUM(D60:E60,G60:H60)&lt;&gt;0)),"X","")</f>
        <v/>
      </c>
      <c r="G60" s="46">
        <f>IF(ISBLANK('Team Matches'!G75),0,1)</f>
        <v>0</v>
      </c>
      <c r="H60" s="46">
        <f>IF(ISBLANK('Team Matches'!H75),0,1)</f>
        <v>0</v>
      </c>
      <c r="I60" s="46">
        <f>IF((SUM(G60:H60)&gt;SUM(D60:E60)),1,0)</f>
        <v>0</v>
      </c>
      <c r="J60" s="46">
        <f>IF((SUM(D60:E60)&gt;SUM(G60:H60)),1,0)</f>
        <v>0</v>
      </c>
      <c r="K60" s="51"/>
    </row>
    <row r="61" spans="1:11" ht="15">
      <c r="A61" s="50"/>
      <c r="B61" s="46">
        <f>IF((SUM(D61:E61)&gt;SUM(G61:H61)),1,0)</f>
        <v>0</v>
      </c>
      <c r="C61" s="46">
        <f>IF((SUM(D61:E61)&lt;SUM(G61:H61)),1,0)</f>
        <v>1</v>
      </c>
      <c r="D61" s="46">
        <f>IF(ISBLANK('Team Matches'!D76),0,1)</f>
        <v>0</v>
      </c>
      <c r="E61" s="46">
        <f>IF(ISBLANK('Team Matches'!E76),0,1)</f>
        <v>0</v>
      </c>
      <c r="F61" s="46" t="str">
        <f>IF(AND((SUM(D61:E61)=SUM(G61:H61)),(SUM(D61:E61,G61:H61)&lt;&gt;0)),"X","")</f>
        <v/>
      </c>
      <c r="G61" s="46">
        <f>IF(ISBLANK('Team Matches'!G76),0,1)</f>
        <v>1</v>
      </c>
      <c r="H61" s="46">
        <f>IF(ISBLANK('Team Matches'!H76),0,1)</f>
        <v>1</v>
      </c>
      <c r="I61" s="46">
        <f>IF((SUM(G61:H61)&gt;SUM(D61:E61)),1,0)</f>
        <v>1</v>
      </c>
      <c r="J61" s="46">
        <f>IF((SUM(D61:E61)&gt;SUM(G61:H61)),1,0)</f>
        <v>0</v>
      </c>
      <c r="K61" s="51"/>
    </row>
    <row r="62" spans="1:11" ht="15">
      <c r="A62" s="66" t="s">
        <v>191</v>
      </c>
      <c r="B62" s="46">
        <f>SUM(B57:B61)</f>
        <v>0</v>
      </c>
      <c r="C62" s="46">
        <f>SUM(C57:C61)</f>
        <v>3</v>
      </c>
      <c r="D62" s="46">
        <f>SUM(D57:D61)</f>
        <v>0</v>
      </c>
      <c r="E62" s="46">
        <f>SUM(E57:E61)</f>
        <v>0</v>
      </c>
      <c r="F62" s="106"/>
      <c r="G62" s="46">
        <f>SUM(G57:G61)</f>
        <v>3</v>
      </c>
      <c r="H62" s="46">
        <f>SUM(H57:H61)</f>
        <v>3</v>
      </c>
      <c r="I62" s="46">
        <f>SUM(I57:I61)</f>
        <v>3</v>
      </c>
      <c r="J62" s="46">
        <f>SUM(J57:J61)</f>
        <v>0</v>
      </c>
      <c r="K62" s="51"/>
    </row>
    <row r="63" spans="1:11" ht="14.25" customHeight="1">
      <c r="A63" s="50"/>
      <c r="B63" s="106"/>
      <c r="C63" s="106"/>
      <c r="D63" s="106"/>
      <c r="E63" s="106"/>
      <c r="F63" s="106"/>
      <c r="G63" s="106"/>
      <c r="H63" s="106"/>
      <c r="I63" s="106"/>
      <c r="J63" s="106"/>
      <c r="K63" s="51"/>
    </row>
    <row r="64" spans="1:11" s="44" customFormat="1" ht="14.25" customHeight="1">
      <c r="A64" s="50"/>
      <c r="B64" s="45" t="s">
        <v>192</v>
      </c>
      <c r="C64" s="36" t="s">
        <v>193</v>
      </c>
      <c r="D64" s="36" t="s">
        <v>194</v>
      </c>
      <c r="E64" s="36" t="s">
        <v>195</v>
      </c>
      <c r="F64" s="36" t="s">
        <v>196</v>
      </c>
      <c r="G64" s="36" t="s">
        <v>197</v>
      </c>
      <c r="H64" s="36" t="s">
        <v>198</v>
      </c>
      <c r="I64" s="36" t="s">
        <v>199</v>
      </c>
      <c r="J64" s="36" t="s">
        <v>200</v>
      </c>
      <c r="K64" s="52" t="s">
        <v>201</v>
      </c>
    </row>
    <row r="65" spans="1:11" s="44" customFormat="1" ht="14.25" customHeight="1">
      <c r="A65" s="53" t="s">
        <v>206</v>
      </c>
      <c r="B65" s="54">
        <f>'Team Matches'!C80</f>
        <v>0</v>
      </c>
      <c r="C65" s="55">
        <f>'Team Matches Results Tally'!B62</f>
        <v>0</v>
      </c>
      <c r="D65" s="55">
        <f>SUM('Team Matches Results Tally'!D62:E62)</f>
        <v>0</v>
      </c>
      <c r="E65" s="55">
        <f>'Team Matches Results Tally'!C62</f>
        <v>3</v>
      </c>
      <c r="F65" s="54">
        <f>'Team Matches'!I80</f>
        <v>1</v>
      </c>
      <c r="G65" s="55">
        <f>'Team Matches Results Tally'!I62</f>
        <v>3</v>
      </c>
      <c r="H65" s="55">
        <f>SUM('Team Matches Results Tally'!G62:H62)</f>
        <v>6</v>
      </c>
      <c r="I65" s="55">
        <f>'Team Matches Results Tally'!J62</f>
        <v>0</v>
      </c>
      <c r="J65" s="54" t="str">
        <f>IF(AND(B65=1,F65&lt;&gt;1),'Team Matches'!B69,IF(AND(F65=1,B65&lt;&gt;1),'Team Matches'!G69,""))</f>
        <v>PNKF-1</v>
      </c>
      <c r="K65" s="56" t="str">
        <f>IF(AND(B65=1,F65&lt;&gt;1),'Team Matches'!G69,IF(AND(F65=1,B65&lt;&gt;1),'Team Matches'!B69,""))</f>
        <v>COMP-2</v>
      </c>
    </row>
    <row r="66" spans="1:11" s="82" customFormat="1" ht="14.25" customHeight="1">
      <c r="A66" s="36"/>
      <c r="B66" s="106"/>
      <c r="C66" s="46"/>
      <c r="D66" s="46"/>
      <c r="E66" s="46"/>
      <c r="F66" s="106"/>
      <c r="G66" s="46"/>
      <c r="H66" s="46"/>
      <c r="I66" s="46"/>
      <c r="J66" s="106"/>
      <c r="K66" s="106"/>
    </row>
    <row r="68" spans="1:11" ht="15">
      <c r="A68" s="47" t="s">
        <v>166</v>
      </c>
      <c r="B68" s="48"/>
      <c r="C68" s="48"/>
      <c r="D68" s="48"/>
      <c r="E68" s="48"/>
      <c r="F68" s="48"/>
      <c r="G68" s="48"/>
      <c r="H68" s="48"/>
      <c r="I68" s="48"/>
      <c r="J68" s="48"/>
      <c r="K68" s="49"/>
    </row>
    <row r="69" spans="1:11" ht="15">
      <c r="A69" s="50"/>
      <c r="B69" s="109" t="s">
        <v>188</v>
      </c>
      <c r="C69" s="109" t="s">
        <v>189</v>
      </c>
      <c r="D69" s="119" t="s">
        <v>190</v>
      </c>
      <c r="E69" s="120"/>
      <c r="F69" s="120"/>
      <c r="G69" s="120"/>
      <c r="H69" s="120"/>
      <c r="I69" s="109" t="s">
        <v>188</v>
      </c>
      <c r="J69" s="109" t="s">
        <v>189</v>
      </c>
      <c r="K69" s="51"/>
    </row>
    <row r="70" spans="1:11" ht="15">
      <c r="A70" s="50"/>
      <c r="B70" s="46">
        <f>IF((SUM(D70:E70)&gt;SUM(G70:H70)),1,0)</f>
        <v>0</v>
      </c>
      <c r="C70" s="46">
        <f>IF((SUM(D70:E70)&lt;SUM(G70:H70)),1,0)</f>
        <v>1</v>
      </c>
      <c r="D70" s="46">
        <f>IF(ISBLANK('Team Matches'!D89),0,1)</f>
        <v>0</v>
      </c>
      <c r="E70" s="46">
        <f>IF(ISBLANK('Team Matches'!E89),0,1)</f>
        <v>0</v>
      </c>
      <c r="F70" s="46" t="str">
        <f>IF(AND((SUM(D70:E70)=SUM(G70:H70)),(SUM(D70:E70,G70:H70)&lt;&gt;0)),"X","")</f>
        <v/>
      </c>
      <c r="G70" s="46">
        <f>IF(ISBLANK('Team Matches'!G89),0,1)</f>
        <v>1</v>
      </c>
      <c r="H70" s="46">
        <f>IF(ISBLANK('Team Matches'!H89),0,1)</f>
        <v>0</v>
      </c>
      <c r="I70" s="46">
        <f>IF((SUM(G70:H70)&gt;SUM(D70:E70)),1,0)</f>
        <v>1</v>
      </c>
      <c r="J70" s="46">
        <f>IF((SUM(D70:E70)&gt;SUM(G70:H70)),1,0)</f>
        <v>0</v>
      </c>
      <c r="K70" s="51"/>
    </row>
    <row r="71" spans="1:11" ht="15">
      <c r="A71" s="50"/>
      <c r="B71" s="46">
        <f>IF((SUM(D71:E71)&gt;SUM(G71:H71)),1,0)</f>
        <v>0</v>
      </c>
      <c r="C71" s="46">
        <f>IF((SUM(D71:E71)&lt;SUM(G71:H71)),1,0)</f>
        <v>1</v>
      </c>
      <c r="D71" s="46">
        <f>IF(ISBLANK('Team Matches'!D90),0,1)</f>
        <v>0</v>
      </c>
      <c r="E71" s="46">
        <f>IF(ISBLANK('Team Matches'!E90),0,1)</f>
        <v>0</v>
      </c>
      <c r="F71" s="46" t="str">
        <f>IF(AND((SUM(D71:E71)=SUM(G71:H71)),(SUM(D71:E71,G71:H71)&lt;&gt;0)),"X","")</f>
        <v/>
      </c>
      <c r="G71" s="46">
        <f>IF(ISBLANK('Team Matches'!G90),0,1)</f>
        <v>1</v>
      </c>
      <c r="H71" s="46">
        <f>IF(ISBLANK('Team Matches'!H90),0,1)</f>
        <v>1</v>
      </c>
      <c r="I71" s="46">
        <f>IF((SUM(G71:H71)&gt;SUM(D71:E71)),1,0)</f>
        <v>1</v>
      </c>
      <c r="J71" s="46">
        <f>IF((SUM(D71:E71)&gt;SUM(G71:H71)),1,0)</f>
        <v>0</v>
      </c>
      <c r="K71" s="51"/>
    </row>
    <row r="72" spans="1:11" ht="15">
      <c r="A72" s="50"/>
      <c r="B72" s="46">
        <f>IF((SUM(D72:E72)&gt;SUM(G72:H72)),1,0)</f>
        <v>0</v>
      </c>
      <c r="C72" s="46">
        <f>IF((SUM(D72:E72)&lt;SUM(G72:H72)),1,0)</f>
        <v>1</v>
      </c>
      <c r="D72" s="46">
        <f>IF(ISBLANK('Team Matches'!D91),0,1)</f>
        <v>0</v>
      </c>
      <c r="E72" s="46">
        <f>IF(ISBLANK('Team Matches'!E91),0,1)</f>
        <v>0</v>
      </c>
      <c r="F72" s="46" t="str">
        <f>IF(AND((SUM(D72:E72)=SUM(G72:H72)),(SUM(D72:E72,G72:H72)&lt;&gt;0)),"X","")</f>
        <v/>
      </c>
      <c r="G72" s="46">
        <f>IF(ISBLANK('Team Matches'!G91),0,1)</f>
        <v>1</v>
      </c>
      <c r="H72" s="46">
        <f>IF(ISBLANK('Team Matches'!H91),0,1)</f>
        <v>1</v>
      </c>
      <c r="I72" s="46">
        <f>IF((SUM(G72:H72)&gt;SUM(D72:E72)),1,0)</f>
        <v>1</v>
      </c>
      <c r="J72" s="46">
        <f>IF((SUM(D72:E72)&gt;SUM(G72:H72)),1,0)</f>
        <v>0</v>
      </c>
      <c r="K72" s="51"/>
    </row>
    <row r="73" spans="1:11" ht="15">
      <c r="A73" s="50"/>
      <c r="B73" s="46">
        <f>IF((SUM(D73:E73)&gt;SUM(G73:H73)),1,0)</f>
        <v>0</v>
      </c>
      <c r="C73" s="46">
        <f>IF((SUM(D73:E73)&lt;SUM(G73:H73)),1,0)</f>
        <v>1</v>
      </c>
      <c r="D73" s="46">
        <f>IF(ISBLANK('Team Matches'!D92),0,1)</f>
        <v>0</v>
      </c>
      <c r="E73" s="46">
        <f>IF(ISBLANK('Team Matches'!E92),0,1)</f>
        <v>0</v>
      </c>
      <c r="F73" s="46" t="str">
        <f>IF(AND((SUM(D73:E73)=SUM(G73:H73)),(SUM(D73:E73,G73:H73)&lt;&gt;0)),"X","")</f>
        <v/>
      </c>
      <c r="G73" s="46">
        <f>IF(ISBLANK('Team Matches'!G92),0,1)</f>
        <v>1</v>
      </c>
      <c r="H73" s="46">
        <f>IF(ISBLANK('Team Matches'!H92),0,1)</f>
        <v>1</v>
      </c>
      <c r="I73" s="46">
        <f>IF((SUM(G73:H73)&gt;SUM(D73:E73)),1,0)</f>
        <v>1</v>
      </c>
      <c r="J73" s="46">
        <f>IF((SUM(D73:E73)&gt;SUM(G73:H73)),1,0)</f>
        <v>0</v>
      </c>
      <c r="K73" s="51"/>
    </row>
    <row r="74" spans="1:11" ht="15">
      <c r="A74" s="50"/>
      <c r="B74" s="46">
        <f>IF((SUM(D74:E74)&gt;SUM(G74:H74)),1,0)</f>
        <v>0</v>
      </c>
      <c r="C74" s="46">
        <f>IF((SUM(D74:E74)&lt;SUM(G74:H74)),1,0)</f>
        <v>1</v>
      </c>
      <c r="D74" s="46">
        <f>IF(ISBLANK('Team Matches'!D93),0,1)</f>
        <v>0</v>
      </c>
      <c r="E74" s="46">
        <f>IF(ISBLANK('Team Matches'!E93),0,1)</f>
        <v>0</v>
      </c>
      <c r="F74" s="46" t="str">
        <f>IF(AND((SUM(D74:E74)=SUM(G74:H74)),(SUM(D74:E74,G74:H74)&lt;&gt;0)),"X","")</f>
        <v/>
      </c>
      <c r="G74" s="46">
        <f>IF(ISBLANK('Team Matches'!G93),0,1)</f>
        <v>1</v>
      </c>
      <c r="H74" s="46">
        <f>IF(ISBLANK('Team Matches'!H93),0,1)</f>
        <v>1</v>
      </c>
      <c r="I74" s="46">
        <f>IF((SUM(G74:H74)&gt;SUM(D74:E74)),1,0)</f>
        <v>1</v>
      </c>
      <c r="J74" s="46">
        <f>IF((SUM(D74:E74)&gt;SUM(G74:H74)),1,0)</f>
        <v>0</v>
      </c>
      <c r="K74" s="51"/>
    </row>
    <row r="75" spans="1:11" ht="15">
      <c r="A75" s="66" t="s">
        <v>191</v>
      </c>
      <c r="B75" s="46">
        <f>SUM(B70:B74)</f>
        <v>0</v>
      </c>
      <c r="C75" s="46">
        <f>SUM(C70:C74)</f>
        <v>5</v>
      </c>
      <c r="D75" s="46">
        <f>SUM(D70:D74)</f>
        <v>0</v>
      </c>
      <c r="E75" s="46">
        <f>SUM(E70:E74)</f>
        <v>0</v>
      </c>
      <c r="F75" s="106"/>
      <c r="G75" s="46">
        <f>SUM(G70:G74)</f>
        <v>5</v>
      </c>
      <c r="H75" s="46">
        <f>SUM(H70:H74)</f>
        <v>4</v>
      </c>
      <c r="I75" s="46">
        <f>SUM(I70:I74)</f>
        <v>5</v>
      </c>
      <c r="J75" s="46">
        <f>SUM(J70:J74)</f>
        <v>0</v>
      </c>
      <c r="K75" s="51"/>
    </row>
    <row r="76" spans="1:11" ht="14.25" customHeight="1">
      <c r="A76" s="50"/>
      <c r="B76" s="106"/>
      <c r="C76" s="106"/>
      <c r="D76" s="106"/>
      <c r="E76" s="106"/>
      <c r="F76" s="106"/>
      <c r="G76" s="106"/>
      <c r="H76" s="106"/>
      <c r="I76" s="106"/>
      <c r="J76" s="106"/>
      <c r="K76" s="51"/>
    </row>
    <row r="77" spans="1:11" s="44" customFormat="1" ht="14.25" customHeight="1">
      <c r="A77" s="50"/>
      <c r="B77" s="45" t="s">
        <v>192</v>
      </c>
      <c r="C77" s="36" t="s">
        <v>193</v>
      </c>
      <c r="D77" s="36" t="s">
        <v>194</v>
      </c>
      <c r="E77" s="36" t="s">
        <v>195</v>
      </c>
      <c r="F77" s="36" t="s">
        <v>196</v>
      </c>
      <c r="G77" s="36" t="s">
        <v>197</v>
      </c>
      <c r="H77" s="36" t="s">
        <v>198</v>
      </c>
      <c r="I77" s="36" t="s">
        <v>199</v>
      </c>
      <c r="J77" s="36" t="s">
        <v>200</v>
      </c>
      <c r="K77" s="52" t="s">
        <v>201</v>
      </c>
    </row>
    <row r="78" spans="1:11" s="44" customFormat="1" ht="14.25" customHeight="1">
      <c r="A78" s="53" t="s">
        <v>207</v>
      </c>
      <c r="B78" s="55">
        <f>'Team Matches'!C97</f>
        <v>0</v>
      </c>
      <c r="C78" s="55">
        <f>'Team Matches Results Tally'!B75</f>
        <v>0</v>
      </c>
      <c r="D78" s="55">
        <f>SUM('Team Matches Results Tally'!D75:E75)</f>
        <v>0</v>
      </c>
      <c r="E78" s="55">
        <f>'Team Matches Results Tally'!C75</f>
        <v>5</v>
      </c>
      <c r="F78" s="67">
        <f>'Team Matches'!I97</f>
        <v>1</v>
      </c>
      <c r="G78" s="55">
        <f>'Team Matches Results Tally'!I75</f>
        <v>5</v>
      </c>
      <c r="H78" s="55">
        <f>SUM('Team Matches Results Tally'!G75:H75)</f>
        <v>9</v>
      </c>
      <c r="I78" s="55">
        <f>'Team Matches Results Tally'!J75</f>
        <v>0</v>
      </c>
      <c r="J78" s="54" t="str">
        <f>IF(AND(B78=1,F78&lt;&gt;1),'Team Matches'!B86,IF(AND(F78=1,B78&lt;&gt;1),'Team Matches'!G86,""))</f>
        <v>PNKF-1</v>
      </c>
      <c r="K78" s="56" t="str">
        <f>IF(AND(B78=1,F78&lt;&gt;1),'Team Matches'!G86,IF(AND(F78=1,B78&lt;&gt;1),'Team Matches'!B86,""))</f>
        <v>SCO-2</v>
      </c>
    </row>
    <row r="79" spans="1:11" s="82" customFormat="1" ht="14.25" customHeight="1">
      <c r="A79" s="36"/>
      <c r="B79" s="46"/>
      <c r="C79" s="46"/>
      <c r="D79" s="46"/>
      <c r="E79" s="46"/>
      <c r="F79" s="83"/>
      <c r="G79" s="46"/>
      <c r="H79" s="46"/>
      <c r="I79" s="46"/>
      <c r="J79" s="106"/>
      <c r="K79" s="106"/>
    </row>
    <row r="81" spans="1:11" ht="15">
      <c r="A81" s="47" t="s">
        <v>168</v>
      </c>
      <c r="B81" s="48"/>
      <c r="C81" s="48"/>
      <c r="D81" s="48"/>
      <c r="E81" s="48"/>
      <c r="F81" s="48"/>
      <c r="G81" s="48"/>
      <c r="H81" s="48"/>
      <c r="I81" s="48"/>
      <c r="J81" s="48"/>
      <c r="K81" s="49"/>
    </row>
    <row r="82" spans="1:11" ht="15">
      <c r="A82" s="50"/>
      <c r="B82" s="109" t="s">
        <v>188</v>
      </c>
      <c r="C82" s="109" t="s">
        <v>189</v>
      </c>
      <c r="D82" s="119" t="s">
        <v>190</v>
      </c>
      <c r="E82" s="120"/>
      <c r="F82" s="120"/>
      <c r="G82" s="120"/>
      <c r="H82" s="120"/>
      <c r="I82" s="109" t="s">
        <v>188</v>
      </c>
      <c r="J82" s="109" t="s">
        <v>189</v>
      </c>
      <c r="K82" s="51"/>
    </row>
    <row r="83" spans="1:11" ht="15">
      <c r="A83" s="50"/>
      <c r="B83" s="46">
        <f>IF((SUM(D83:E83)&gt;SUM(G83:H83)),1,0)</f>
        <v>0</v>
      </c>
      <c r="C83" s="46">
        <f>IF((SUM(D83:E83)&lt;SUM(G83:H83)),1,0)</f>
        <v>1</v>
      </c>
      <c r="D83" s="46">
        <f>IF(ISBLANK('Team Matches'!D106),0,1)</f>
        <v>0</v>
      </c>
      <c r="E83" s="46">
        <f>IF(ISBLANK('Team Matches'!E106),0,1)</f>
        <v>0</v>
      </c>
      <c r="F83" s="46" t="str">
        <f>IF(AND((SUM(D83:E83)=SUM(G83:H83)),(SUM(D83:E83,G83:H83)&lt;&gt;0)),"X","")</f>
        <v/>
      </c>
      <c r="G83" s="46">
        <f>IF(ISBLANK('Team Matches'!G106),0,1)</f>
        <v>1</v>
      </c>
      <c r="H83" s="46">
        <f>IF(ISBLANK('Team Matches'!H106),0,1)</f>
        <v>0</v>
      </c>
      <c r="I83" s="46">
        <f>IF((SUM(G83:H83)&gt;SUM(D83:E83)),1,0)</f>
        <v>1</v>
      </c>
      <c r="J83" s="46">
        <f>IF((SUM(D83:E83)&gt;SUM(G83:H83)),1,0)</f>
        <v>0</v>
      </c>
      <c r="K83" s="51"/>
    </row>
    <row r="84" spans="1:11" ht="15">
      <c r="A84" s="50"/>
      <c r="B84" s="46">
        <f>IF((SUM(D84:E84)&gt;SUM(G84:H84)),1,0)</f>
        <v>0</v>
      </c>
      <c r="C84" s="46">
        <f>IF((SUM(D84:E84)&lt;SUM(G84:H84)),1,0)</f>
        <v>0</v>
      </c>
      <c r="D84" s="46">
        <f>IF(ISBLANK('Team Matches'!D107),0,1)</f>
        <v>0</v>
      </c>
      <c r="E84" s="46">
        <f>IF(ISBLANK('Team Matches'!E107),0,1)</f>
        <v>0</v>
      </c>
      <c r="F84" s="46" t="str">
        <f>IF(AND((SUM(D84:E84)=SUM(G84:H84)),(SUM(D84:E84,G84:H84)&lt;&gt;0)),"X","")</f>
        <v/>
      </c>
      <c r="G84" s="46">
        <f>IF(ISBLANK('Team Matches'!G107),0,1)</f>
        <v>0</v>
      </c>
      <c r="H84" s="46">
        <f>IF(ISBLANK('Team Matches'!H107),0,1)</f>
        <v>0</v>
      </c>
      <c r="I84" s="46">
        <f>IF((SUM(G84:H84)&gt;SUM(D84:E84)),1,0)</f>
        <v>0</v>
      </c>
      <c r="J84" s="46">
        <f>IF((SUM(D84:E84)&gt;SUM(G84:H84)),1,0)</f>
        <v>0</v>
      </c>
      <c r="K84" s="51"/>
    </row>
    <row r="85" spans="1:11" ht="15">
      <c r="A85" s="50"/>
      <c r="B85" s="46">
        <f>IF((SUM(D85:E85)&gt;SUM(G85:H85)),1,0)</f>
        <v>0</v>
      </c>
      <c r="C85" s="46">
        <f>IF((SUM(D85:E85)&lt;SUM(G85:H85)),1,0)</f>
        <v>1</v>
      </c>
      <c r="D85" s="46">
        <f>IF(ISBLANK('Team Matches'!D108),0,1)</f>
        <v>0</v>
      </c>
      <c r="E85" s="46">
        <f>IF(ISBLANK('Team Matches'!E108),0,1)</f>
        <v>0</v>
      </c>
      <c r="F85" s="46" t="str">
        <f>IF(AND((SUM(D85:E85)=SUM(G85:H85)),(SUM(D85:E85,G85:H85)&lt;&gt;0)),"X","")</f>
        <v/>
      </c>
      <c r="G85" s="46">
        <f>IF(ISBLANK('Team Matches'!G108),0,1)</f>
        <v>1</v>
      </c>
      <c r="H85" s="46">
        <f>IF(ISBLANK('Team Matches'!H108),0,1)</f>
        <v>1</v>
      </c>
      <c r="I85" s="46">
        <f>IF((SUM(G85:H85)&gt;SUM(D85:E85)),1,0)</f>
        <v>1</v>
      </c>
      <c r="J85" s="46">
        <f>IF((SUM(D85:E85)&gt;SUM(G85:H85)),1,0)</f>
        <v>0</v>
      </c>
      <c r="K85" s="51"/>
    </row>
    <row r="86" spans="1:11" ht="15">
      <c r="A86" s="50"/>
      <c r="B86" s="46">
        <f>IF((SUM(D86:E86)&gt;SUM(G86:H86)),1,0)</f>
        <v>0</v>
      </c>
      <c r="C86" s="46">
        <f>IF((SUM(D86:E86)&lt;SUM(G86:H86)),1,0)</f>
        <v>0</v>
      </c>
      <c r="D86" s="46">
        <f>IF(ISBLANK('Team Matches'!D109),0,1)</f>
        <v>0</v>
      </c>
      <c r="E86" s="46">
        <f>IF(ISBLANK('Team Matches'!E109),0,1)</f>
        <v>0</v>
      </c>
      <c r="F86" s="46" t="str">
        <f>IF(AND((SUM(D86:E86)=SUM(G86:H86)),(SUM(D86:E86,G86:H86)&lt;&gt;0)),"X","")</f>
        <v/>
      </c>
      <c r="G86" s="46">
        <f>IF(ISBLANK('Team Matches'!G109),0,1)</f>
        <v>0</v>
      </c>
      <c r="H86" s="46">
        <f>IF(ISBLANK('Team Matches'!H109),0,1)</f>
        <v>0</v>
      </c>
      <c r="I86" s="46">
        <f>IF((SUM(G86:H86)&gt;SUM(D86:E86)),1,0)</f>
        <v>0</v>
      </c>
      <c r="J86" s="46">
        <f>IF((SUM(D86:E86)&gt;SUM(G86:H86)),1,0)</f>
        <v>0</v>
      </c>
      <c r="K86" s="51"/>
    </row>
    <row r="87" spans="1:11" ht="15">
      <c r="A87" s="50"/>
      <c r="B87" s="46">
        <f>IF((SUM(D87:E87)&gt;SUM(G87:H87)),1,0)</f>
        <v>0</v>
      </c>
      <c r="C87" s="46">
        <f>IF((SUM(D87:E87)&lt;SUM(G87:H87)),1,0)</f>
        <v>0</v>
      </c>
      <c r="D87" s="46">
        <f>IF(ISBLANK('Team Matches'!D110),0,1)</f>
        <v>0</v>
      </c>
      <c r="E87" s="46">
        <f>IF(ISBLANK('Team Matches'!E110),0,1)</f>
        <v>0</v>
      </c>
      <c r="F87" s="46" t="str">
        <f>IF(AND((SUM(D87:E87)=SUM(G87:H87)),(SUM(D87:E87,G87:H87)&lt;&gt;0)),"X","")</f>
        <v/>
      </c>
      <c r="G87" s="46">
        <f>IF(ISBLANK('Team Matches'!G110),0,1)</f>
        <v>0</v>
      </c>
      <c r="H87" s="46">
        <f>IF(ISBLANK('Team Matches'!H110),0,1)</f>
        <v>0</v>
      </c>
      <c r="I87" s="46">
        <f>IF((SUM(G87:H87)&gt;SUM(D87:E87)),1,0)</f>
        <v>0</v>
      </c>
      <c r="J87" s="46">
        <f>IF((SUM(D87:E87)&gt;SUM(G87:H87)),1,0)</f>
        <v>0</v>
      </c>
      <c r="K87" s="51"/>
    </row>
    <row r="88" spans="1:11" ht="15">
      <c r="A88" s="66" t="s">
        <v>191</v>
      </c>
      <c r="B88" s="46">
        <f>SUM(B83:B87)</f>
        <v>0</v>
      </c>
      <c r="C88" s="46">
        <f>SUM(C83:C87)</f>
        <v>2</v>
      </c>
      <c r="D88" s="46">
        <f>SUM(D83:D87)</f>
        <v>0</v>
      </c>
      <c r="E88" s="46">
        <f>SUM(E83:E87)</f>
        <v>0</v>
      </c>
      <c r="F88" s="106"/>
      <c r="G88" s="46">
        <f>SUM(G83:G87)</f>
        <v>2</v>
      </c>
      <c r="H88" s="46">
        <f>SUM(H83:H87)</f>
        <v>1</v>
      </c>
      <c r="I88" s="46">
        <f>SUM(I83:I87)</f>
        <v>2</v>
      </c>
      <c r="J88" s="46">
        <f>SUM(J83:J87)</f>
        <v>0</v>
      </c>
      <c r="K88" s="51"/>
    </row>
    <row r="89" spans="1:11" ht="14.25" customHeight="1">
      <c r="A89" s="50"/>
      <c r="B89" s="106"/>
      <c r="C89" s="106"/>
      <c r="D89" s="106"/>
      <c r="E89" s="106"/>
      <c r="F89" s="106"/>
      <c r="G89" s="106"/>
      <c r="H89" s="106"/>
      <c r="I89" s="106"/>
      <c r="J89" s="106"/>
      <c r="K89" s="51"/>
    </row>
    <row r="90" spans="1:11" s="44" customFormat="1" ht="14.25" customHeight="1">
      <c r="A90" s="50"/>
      <c r="B90" s="45" t="s">
        <v>192</v>
      </c>
      <c r="C90" s="36" t="s">
        <v>193</v>
      </c>
      <c r="D90" s="36" t="s">
        <v>194</v>
      </c>
      <c r="E90" s="36" t="s">
        <v>195</v>
      </c>
      <c r="F90" s="36" t="s">
        <v>196</v>
      </c>
      <c r="G90" s="36" t="s">
        <v>197</v>
      </c>
      <c r="H90" s="36" t="s">
        <v>198</v>
      </c>
      <c r="I90" s="36" t="s">
        <v>199</v>
      </c>
      <c r="J90" s="36" t="s">
        <v>200</v>
      </c>
      <c r="K90" s="52" t="s">
        <v>201</v>
      </c>
    </row>
    <row r="91" spans="1:11" s="44" customFormat="1" ht="14.25" customHeight="1">
      <c r="A91" s="53" t="s">
        <v>208</v>
      </c>
      <c r="B91" s="54">
        <f>'Team Matches'!C114</f>
        <v>0</v>
      </c>
      <c r="C91" s="55">
        <f>'Team Matches Results Tally'!B88</f>
        <v>0</v>
      </c>
      <c r="D91" s="55">
        <f>SUM('Team Matches Results Tally'!D88:E88)</f>
        <v>0</v>
      </c>
      <c r="E91" s="55">
        <f>'Team Matches Results Tally'!C88</f>
        <v>2</v>
      </c>
      <c r="F91" s="54">
        <f>'Team Matches'!I114</f>
        <v>1</v>
      </c>
      <c r="G91" s="55">
        <f>'Team Matches Results Tally'!I88</f>
        <v>2</v>
      </c>
      <c r="H91" s="55">
        <f>SUM('Team Matches Results Tally'!G88:H88)</f>
        <v>3</v>
      </c>
      <c r="I91" s="55">
        <f>'Team Matches Results Tally'!J88</f>
        <v>0</v>
      </c>
      <c r="J91" s="54" t="str">
        <f>IF(AND(B91=1,F91&lt;&gt;1),'Team Matches'!B103,IF(AND(F91=1,B91&lt;&gt;1),'Team Matches'!G103,""))</f>
        <v>NCKF-1</v>
      </c>
      <c r="K91" s="56" t="str">
        <f>IF(AND(B91=1,F91&lt;&gt;1),'Team Matches'!G103,IF(AND(F91=1,B91&lt;&gt;1),'Team Matches'!B103,""))</f>
        <v>SCO-2</v>
      </c>
    </row>
    <row r="92" spans="1:11" s="82" customFormat="1" ht="14.25" customHeight="1">
      <c r="A92" s="36"/>
      <c r="B92" s="106"/>
      <c r="C92" s="46"/>
      <c r="D92" s="46"/>
      <c r="E92" s="46"/>
      <c r="F92" s="106"/>
      <c r="G92" s="46"/>
      <c r="H92" s="46"/>
      <c r="I92" s="46"/>
      <c r="J92" s="106"/>
      <c r="K92" s="106"/>
    </row>
    <row r="94" spans="1:11" ht="14.25" customHeight="1">
      <c r="A94" s="47" t="s">
        <v>169</v>
      </c>
      <c r="B94" s="48"/>
      <c r="C94" s="48"/>
      <c r="D94" s="48"/>
      <c r="E94" s="48"/>
      <c r="F94" s="48"/>
      <c r="G94" s="48"/>
      <c r="H94" s="48"/>
      <c r="I94" s="48"/>
      <c r="J94" s="48"/>
      <c r="K94" s="49"/>
    </row>
    <row r="95" spans="1:11" ht="14.25" customHeight="1">
      <c r="A95" s="50"/>
      <c r="B95" s="109" t="s">
        <v>188</v>
      </c>
      <c r="C95" s="109" t="s">
        <v>189</v>
      </c>
      <c r="D95" s="119" t="s">
        <v>190</v>
      </c>
      <c r="E95" s="120"/>
      <c r="F95" s="120"/>
      <c r="G95" s="120"/>
      <c r="H95" s="120"/>
      <c r="I95" s="109" t="s">
        <v>188</v>
      </c>
      <c r="J95" s="109" t="s">
        <v>189</v>
      </c>
      <c r="K95" s="51"/>
    </row>
    <row r="96" spans="1:11" ht="14.25" customHeight="1">
      <c r="A96" s="50"/>
      <c r="B96" s="46">
        <f>IF((SUM(D96:E96)&gt;SUM(G96:H96)),1,0)</f>
        <v>1</v>
      </c>
      <c r="C96" s="46">
        <f>IF((SUM(D96:E96)&lt;SUM(G96:H96)),1,0)</f>
        <v>0</v>
      </c>
      <c r="D96" s="46">
        <f>IF(ISBLANK('Team Matches'!D123),0,1)</f>
        <v>1</v>
      </c>
      <c r="E96" s="46">
        <f>IF(ISBLANK('Team Matches'!E123),0,1)</f>
        <v>0</v>
      </c>
      <c r="F96" s="46" t="str">
        <f>IF(AND((SUM(D96:E96)=SUM(G96:H96)),(SUM(D96:E96,G96:H96)&lt;&gt;0)),"X","")</f>
        <v/>
      </c>
      <c r="G96" s="46">
        <f>IF(ISBLANK('Team Matches'!G123),0,1)</f>
        <v>0</v>
      </c>
      <c r="H96" s="46">
        <f>IF(ISBLANK('Team Matches'!H123),0,1)</f>
        <v>0</v>
      </c>
      <c r="I96" s="46">
        <f>IF((SUM(G96:H96)&gt;SUM(D96:E96)),1,0)</f>
        <v>0</v>
      </c>
      <c r="J96" s="46">
        <f>IF((SUM(D96:E96)&gt;SUM(G96:H96)),1,0)</f>
        <v>1</v>
      </c>
      <c r="K96" s="51"/>
    </row>
    <row r="97" spans="1:11" ht="14.25" customHeight="1">
      <c r="A97" s="50"/>
      <c r="B97" s="46">
        <f>IF((SUM(D97:E97)&gt;SUM(G97:H97)),1,0)</f>
        <v>0</v>
      </c>
      <c r="C97" s="46">
        <f>IF((SUM(D97:E97)&lt;SUM(G97:H97)),1,0)</f>
        <v>1</v>
      </c>
      <c r="D97" s="46">
        <f>IF(ISBLANK('Team Matches'!D124),0,1)</f>
        <v>0</v>
      </c>
      <c r="E97" s="46">
        <f>IF(ISBLANK('Team Matches'!E124),0,1)</f>
        <v>0</v>
      </c>
      <c r="F97" s="46" t="str">
        <f>IF(AND((SUM(D97:E97)=SUM(G97:H97)),(SUM(D97:E97,G97:H97)&lt;&gt;0)),"X","")</f>
        <v/>
      </c>
      <c r="G97" s="46">
        <f>IF(ISBLANK('Team Matches'!G124),0,1)</f>
        <v>1</v>
      </c>
      <c r="H97" s="46">
        <f>IF(ISBLANK('Team Matches'!H124),0,1)</f>
        <v>1</v>
      </c>
      <c r="I97" s="46">
        <f>IF((SUM(G97:H97)&gt;SUM(D97:E97)),1,0)</f>
        <v>1</v>
      </c>
      <c r="J97" s="46">
        <f>IF((SUM(D97:E97)&gt;SUM(G97:H97)),1,0)</f>
        <v>0</v>
      </c>
      <c r="K97" s="51"/>
    </row>
    <row r="98" spans="1:11" ht="14.25" customHeight="1">
      <c r="A98" s="50"/>
      <c r="B98" s="46">
        <f>IF((SUM(D98:E98)&gt;SUM(G98:H98)),1,0)</f>
        <v>0</v>
      </c>
      <c r="C98" s="46">
        <f>IF((SUM(D98:E98)&lt;SUM(G98:H98)),1,0)</f>
        <v>1</v>
      </c>
      <c r="D98" s="46">
        <f>IF(ISBLANK('Team Matches'!D125),0,1)</f>
        <v>0</v>
      </c>
      <c r="E98" s="46">
        <f>IF(ISBLANK('Team Matches'!E125),0,1)</f>
        <v>0</v>
      </c>
      <c r="F98" s="46" t="str">
        <f>IF(AND((SUM(D98:E98)=SUM(G98:H98)),(SUM(D98:E98,G98:H98)&lt;&gt;0)),"X","")</f>
        <v/>
      </c>
      <c r="G98" s="46">
        <f>IF(ISBLANK('Team Matches'!G125),0,1)</f>
        <v>1</v>
      </c>
      <c r="H98" s="46">
        <f>IF(ISBLANK('Team Matches'!H125),0,1)</f>
        <v>1</v>
      </c>
      <c r="I98" s="46">
        <f>IF((SUM(G98:H98)&gt;SUM(D98:E98)),1,0)</f>
        <v>1</v>
      </c>
      <c r="J98" s="46">
        <f>IF((SUM(D98:E98)&gt;SUM(G98:H98)),1,0)</f>
        <v>0</v>
      </c>
      <c r="K98" s="51"/>
    </row>
    <row r="99" spans="1:11" ht="14.25" customHeight="1">
      <c r="A99" s="50"/>
      <c r="B99" s="46">
        <f>IF((SUM(D99:E99)&gt;SUM(G99:H99)),1,0)</f>
        <v>0</v>
      </c>
      <c r="C99" s="46">
        <f>IF((SUM(D99:E99)&lt;SUM(G99:H99)),1,0)</f>
        <v>1</v>
      </c>
      <c r="D99" s="46">
        <f>IF(ISBLANK('Team Matches'!D126),0,1)</f>
        <v>0</v>
      </c>
      <c r="E99" s="46">
        <f>IF(ISBLANK('Team Matches'!E126),0,1)</f>
        <v>0</v>
      </c>
      <c r="F99" s="46" t="str">
        <f>IF(AND((SUM(D99:E99)=SUM(G99:H99)),(SUM(D99:E99,G99:H99)&lt;&gt;0)),"X","")</f>
        <v/>
      </c>
      <c r="G99" s="46">
        <f>IF(ISBLANK('Team Matches'!G126),0,1)</f>
        <v>1</v>
      </c>
      <c r="H99" s="46">
        <f>IF(ISBLANK('Team Matches'!H126),0,1)</f>
        <v>1</v>
      </c>
      <c r="I99" s="46">
        <f>IF((SUM(G99:H99)&gt;SUM(D99:E99)),1,0)</f>
        <v>1</v>
      </c>
      <c r="J99" s="46">
        <f>IF((SUM(D99:E99)&gt;SUM(G99:H99)),1,0)</f>
        <v>0</v>
      </c>
      <c r="K99" s="51"/>
    </row>
    <row r="100" spans="1:11" ht="14.25" customHeight="1">
      <c r="A100" s="50"/>
      <c r="B100" s="46">
        <f>IF((SUM(D100:E100)&gt;SUM(G100:H100)),1,0)</f>
        <v>0</v>
      </c>
      <c r="C100" s="46">
        <f>IF((SUM(D100:E100)&lt;SUM(G100:H100)),1,0)</f>
        <v>1</v>
      </c>
      <c r="D100" s="46">
        <f>IF(ISBLANK('Team Matches'!D127),0,1)</f>
        <v>0</v>
      </c>
      <c r="E100" s="46">
        <f>IF(ISBLANK('Team Matches'!E127),0,1)</f>
        <v>0</v>
      </c>
      <c r="F100" s="46" t="str">
        <f>IF(AND((SUM(D100:E100)=SUM(G100:H100)),(SUM(D100:E100,G100:H100)&lt;&gt;0)),"X","")</f>
        <v/>
      </c>
      <c r="G100" s="46">
        <f>IF(ISBLANK('Team Matches'!G127),0,1)</f>
        <v>1</v>
      </c>
      <c r="H100" s="46">
        <f>IF(ISBLANK('Team Matches'!H127),0,1)</f>
        <v>0</v>
      </c>
      <c r="I100" s="46">
        <f>IF((SUM(G100:H100)&gt;SUM(D100:E100)),1,0)</f>
        <v>1</v>
      </c>
      <c r="J100" s="46">
        <f>IF((SUM(D100:E100)&gt;SUM(G100:H100)),1,0)</f>
        <v>0</v>
      </c>
      <c r="K100" s="51"/>
    </row>
    <row r="101" spans="1:11" ht="14.25" customHeight="1">
      <c r="A101" s="66" t="s">
        <v>191</v>
      </c>
      <c r="B101" s="46">
        <f>SUM(B96:B100)</f>
        <v>1</v>
      </c>
      <c r="C101" s="46">
        <f>SUM(C96:C100)</f>
        <v>4</v>
      </c>
      <c r="D101" s="46">
        <f>SUM(D96:D100)</f>
        <v>1</v>
      </c>
      <c r="E101" s="46">
        <f>SUM(E96:E100)</f>
        <v>0</v>
      </c>
      <c r="F101" s="106"/>
      <c r="G101" s="46">
        <f>SUM(G96:G100)</f>
        <v>4</v>
      </c>
      <c r="H101" s="46">
        <f>SUM(H96:H100)</f>
        <v>3</v>
      </c>
      <c r="I101" s="46">
        <f>SUM(I96:I100)</f>
        <v>4</v>
      </c>
      <c r="J101" s="46">
        <f>SUM(J96:J100)</f>
        <v>1</v>
      </c>
      <c r="K101" s="51"/>
    </row>
    <row r="102" spans="1:11" ht="14.25" customHeight="1">
      <c r="A102" s="50"/>
      <c r="B102" s="106"/>
      <c r="C102" s="106"/>
      <c r="D102" s="106"/>
      <c r="E102" s="106"/>
      <c r="F102" s="106"/>
      <c r="G102" s="106"/>
      <c r="H102" s="106"/>
      <c r="I102" s="106"/>
      <c r="J102" s="106"/>
      <c r="K102" s="51"/>
    </row>
    <row r="103" spans="1:11" s="44" customFormat="1" ht="14.25" customHeight="1">
      <c r="A103" s="50"/>
      <c r="B103" s="45" t="s">
        <v>192</v>
      </c>
      <c r="C103" s="36" t="s">
        <v>193</v>
      </c>
      <c r="D103" s="36" t="s">
        <v>194</v>
      </c>
      <c r="E103" s="36" t="s">
        <v>195</v>
      </c>
      <c r="F103" s="36" t="s">
        <v>196</v>
      </c>
      <c r="G103" s="36" t="s">
        <v>197</v>
      </c>
      <c r="H103" s="36" t="s">
        <v>198</v>
      </c>
      <c r="I103" s="36" t="s">
        <v>199</v>
      </c>
      <c r="J103" s="36" t="s">
        <v>200</v>
      </c>
      <c r="K103" s="52" t="s">
        <v>201</v>
      </c>
    </row>
    <row r="104" spans="1:11" s="44" customFormat="1" ht="14.25" customHeight="1">
      <c r="A104" s="53" t="s">
        <v>209</v>
      </c>
      <c r="B104" s="55">
        <f>'Team Matches'!C131</f>
        <v>0</v>
      </c>
      <c r="C104" s="55">
        <f>'Team Matches Results Tally'!B101</f>
        <v>1</v>
      </c>
      <c r="D104" s="55">
        <f>SUM('Team Matches Results Tally'!D101:E101)</f>
        <v>1</v>
      </c>
      <c r="E104" s="55">
        <f>'Team Matches Results Tally'!C101</f>
        <v>4</v>
      </c>
      <c r="F104" s="67">
        <f>'Team Matches'!I131</f>
        <v>1</v>
      </c>
      <c r="G104" s="55">
        <f>'Team Matches Results Tally'!I101</f>
        <v>4</v>
      </c>
      <c r="H104" s="55">
        <f>SUM('Team Matches Results Tally'!G101:H101)</f>
        <v>7</v>
      </c>
      <c r="I104" s="55">
        <f>'Team Matches Results Tally'!J101</f>
        <v>1</v>
      </c>
      <c r="J104" s="54" t="str">
        <f>IF(AND(B104=1,F104&lt;&gt;1),'Team Matches'!B120,IF(AND(F104=1,B104&lt;&gt;1),'Team Matches'!G120,""))</f>
        <v>NCKF-1</v>
      </c>
      <c r="K104" s="56" t="str">
        <f>IF(AND(B104=1,F104&lt;&gt;1),'Team Matches'!G120,IF(AND(F104=1,B104&lt;&gt;1),'Team Matches'!B120,""))</f>
        <v>COMP-2</v>
      </c>
    </row>
    <row r="105" spans="1:11" s="82" customFormat="1" ht="14.25" customHeight="1">
      <c r="A105" s="36"/>
      <c r="B105" s="46"/>
      <c r="C105" s="46"/>
      <c r="D105" s="46"/>
      <c r="E105" s="46"/>
      <c r="F105" s="83"/>
      <c r="G105" s="46"/>
      <c r="H105" s="46"/>
      <c r="I105" s="46"/>
      <c r="J105" s="106"/>
      <c r="K105" s="106"/>
    </row>
    <row r="107" spans="1:11" ht="14.25" customHeight="1">
      <c r="A107" s="47" t="s">
        <v>172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9"/>
    </row>
    <row r="108" spans="1:11" ht="14.25" customHeight="1">
      <c r="A108" s="50"/>
      <c r="B108" s="109" t="s">
        <v>188</v>
      </c>
      <c r="C108" s="109" t="s">
        <v>189</v>
      </c>
      <c r="D108" s="119" t="s">
        <v>190</v>
      </c>
      <c r="E108" s="120"/>
      <c r="F108" s="120"/>
      <c r="G108" s="120"/>
      <c r="H108" s="120"/>
      <c r="I108" s="109" t="s">
        <v>188</v>
      </c>
      <c r="J108" s="109" t="s">
        <v>189</v>
      </c>
      <c r="K108" s="51"/>
    </row>
    <row r="109" spans="1:11" ht="14.25" customHeight="1">
      <c r="A109" s="50"/>
      <c r="B109" s="46">
        <f>IF((SUM(D109:E109)&gt;SUM(G109:H109)),1,0)</f>
        <v>1</v>
      </c>
      <c r="C109" s="46">
        <f>IF((SUM(D109:E109)&lt;SUM(G109:H109)),1,0)</f>
        <v>0</v>
      </c>
      <c r="D109" s="46">
        <f>IF(ISBLANK('Team Matches'!D140),0,1)</f>
        <v>1</v>
      </c>
      <c r="E109" s="46">
        <f>IF(ISBLANK('Team Matches'!E140),0,1)</f>
        <v>0</v>
      </c>
      <c r="F109" s="46" t="str">
        <f>IF(AND((SUM(D109:E109)=SUM(G109:H109)),(SUM(D109:E109,G109:H109)&lt;&gt;0)),"X","")</f>
        <v/>
      </c>
      <c r="G109" s="46">
        <f>IF(ISBLANK('Team Matches'!G140),0,1)</f>
        <v>0</v>
      </c>
      <c r="H109" s="46">
        <f>IF(ISBLANK('Team Matches'!H140),0,1)</f>
        <v>0</v>
      </c>
      <c r="I109" s="46">
        <f>IF((SUM(G109:H109)&gt;SUM(D109:E109)),1,0)</f>
        <v>0</v>
      </c>
      <c r="J109" s="46">
        <f>IF((SUM(D109:E109)&gt;SUM(G109:H109)),1,0)</f>
        <v>1</v>
      </c>
      <c r="K109" s="51"/>
    </row>
    <row r="110" spans="1:11" ht="14.25" customHeight="1">
      <c r="A110" s="50"/>
      <c r="B110" s="46">
        <f>IF((SUM(D110:E110)&gt;SUM(G110:H110)),1,0)</f>
        <v>1</v>
      </c>
      <c r="C110" s="46">
        <f>IF((SUM(D110:E110)&lt;SUM(G110:H110)),1,0)</f>
        <v>0</v>
      </c>
      <c r="D110" s="46">
        <f>IF(ISBLANK('Team Matches'!D141),0,1)</f>
        <v>1</v>
      </c>
      <c r="E110" s="46">
        <f>IF(ISBLANK('Team Matches'!E141),0,1)</f>
        <v>1</v>
      </c>
      <c r="F110" s="46" t="str">
        <f>IF(AND((SUM(D110:E110)=SUM(G110:H110)),(SUM(D110:E110,G110:H110)&lt;&gt;0)),"X","")</f>
        <v/>
      </c>
      <c r="G110" s="46">
        <f>IF(ISBLANK('Team Matches'!G141),0,1)</f>
        <v>0</v>
      </c>
      <c r="H110" s="46">
        <f>IF(ISBLANK('Team Matches'!H141),0,1)</f>
        <v>0</v>
      </c>
      <c r="I110" s="46">
        <f>IF((SUM(G110:H110)&gt;SUM(D110:E110)),1,0)</f>
        <v>0</v>
      </c>
      <c r="J110" s="46">
        <f>IF((SUM(D110:E110)&gt;SUM(G110:H110)),1,0)</f>
        <v>1</v>
      </c>
      <c r="K110" s="51"/>
    </row>
    <row r="111" spans="1:11" ht="14.25" customHeight="1">
      <c r="A111" s="50"/>
      <c r="B111" s="46">
        <f>IF((SUM(D111:E111)&gt;SUM(G111:H111)),1,0)</f>
        <v>1</v>
      </c>
      <c r="C111" s="46">
        <f>IF((SUM(D111:E111)&lt;SUM(G111:H111)),1,0)</f>
        <v>0</v>
      </c>
      <c r="D111" s="46">
        <f>IF(ISBLANK('Team Matches'!D142),0,1)</f>
        <v>1</v>
      </c>
      <c r="E111" s="46">
        <f>IF(ISBLANK('Team Matches'!E142),0,1)</f>
        <v>0</v>
      </c>
      <c r="F111" s="46" t="str">
        <f>IF(AND((SUM(D111:E111)=SUM(G111:H111)),(SUM(D111:E111,G111:H111)&lt;&gt;0)),"X","")</f>
        <v/>
      </c>
      <c r="G111" s="46">
        <f>IF(ISBLANK('Team Matches'!G142),0,1)</f>
        <v>0</v>
      </c>
      <c r="H111" s="46">
        <f>IF(ISBLANK('Team Matches'!H142),0,1)</f>
        <v>0</v>
      </c>
      <c r="I111" s="46">
        <f>IF((SUM(G111:H111)&gt;SUM(D111:E111)),1,0)</f>
        <v>0</v>
      </c>
      <c r="J111" s="46">
        <f>IF((SUM(D111:E111)&gt;SUM(G111:H111)),1,0)</f>
        <v>1</v>
      </c>
      <c r="K111" s="51"/>
    </row>
    <row r="112" spans="1:11" ht="14.25" customHeight="1">
      <c r="A112" s="50"/>
      <c r="B112" s="46">
        <f>IF((SUM(D112:E112)&gt;SUM(G112:H112)),1,0)</f>
        <v>1</v>
      </c>
      <c r="C112" s="46">
        <f>IF((SUM(D112:E112)&lt;SUM(G112:H112)),1,0)</f>
        <v>0</v>
      </c>
      <c r="D112" s="46">
        <f>IF(ISBLANK('Team Matches'!D143),0,1)</f>
        <v>1</v>
      </c>
      <c r="E112" s="46">
        <f>IF(ISBLANK('Team Matches'!E143),0,1)</f>
        <v>1</v>
      </c>
      <c r="F112" s="46" t="str">
        <f>IF(AND((SUM(D112:E112)=SUM(G112:H112)),(SUM(D112:E112,G112:H112)&lt;&gt;0)),"X","")</f>
        <v/>
      </c>
      <c r="G112" s="46">
        <f>IF(ISBLANK('Team Matches'!G143),0,1)</f>
        <v>0</v>
      </c>
      <c r="H112" s="46">
        <f>IF(ISBLANK('Team Matches'!H143),0,1)</f>
        <v>0</v>
      </c>
      <c r="I112" s="46">
        <f>IF((SUM(G112:H112)&gt;SUM(D112:E112)),1,0)</f>
        <v>0</v>
      </c>
      <c r="J112" s="46">
        <f>IF((SUM(D112:E112)&gt;SUM(G112:H112)),1,0)</f>
        <v>1</v>
      </c>
      <c r="K112" s="51"/>
    </row>
    <row r="113" spans="1:11" ht="14.25" customHeight="1">
      <c r="A113" s="50"/>
      <c r="B113" s="46">
        <f>IF((SUM(D113:E113)&gt;SUM(G113:H113)),1,0)</f>
        <v>1</v>
      </c>
      <c r="C113" s="46">
        <f>IF((SUM(D113:E113)&lt;SUM(G113:H113)),1,0)</f>
        <v>0</v>
      </c>
      <c r="D113" s="46">
        <f>IF(ISBLANK('Team Matches'!D144),0,1)</f>
        <v>1</v>
      </c>
      <c r="E113" s="46">
        <f>IF(ISBLANK('Team Matches'!E144),0,1)</f>
        <v>1</v>
      </c>
      <c r="F113" s="46" t="str">
        <f>IF(AND((SUM(D113:E113)=SUM(G113:H113)),(SUM(D113:E113,G113:H113)&lt;&gt;0)),"X","")</f>
        <v/>
      </c>
      <c r="G113" s="46">
        <f>IF(ISBLANK('Team Matches'!G144),0,1)</f>
        <v>0</v>
      </c>
      <c r="H113" s="46">
        <f>IF(ISBLANK('Team Matches'!H144),0,1)</f>
        <v>0</v>
      </c>
      <c r="I113" s="46">
        <f>IF((SUM(G113:H113)&gt;SUM(D113:E113)),1,0)</f>
        <v>0</v>
      </c>
      <c r="J113" s="46">
        <f>IF((SUM(D113:E113)&gt;SUM(G113:H113)),1,0)</f>
        <v>1</v>
      </c>
      <c r="K113" s="51"/>
    </row>
    <row r="114" spans="1:11" ht="14.25" customHeight="1">
      <c r="A114" s="66" t="s">
        <v>191</v>
      </c>
      <c r="B114" s="46">
        <f>SUM(B109:B113)</f>
        <v>5</v>
      </c>
      <c r="C114" s="46">
        <f>SUM(C109:C113)</f>
        <v>0</v>
      </c>
      <c r="D114" s="46">
        <f>SUM(D109:D113)</f>
        <v>5</v>
      </c>
      <c r="E114" s="46">
        <f>SUM(E109:E113)</f>
        <v>3</v>
      </c>
      <c r="F114" s="106"/>
      <c r="G114" s="46">
        <f>SUM(G109:G113)</f>
        <v>0</v>
      </c>
      <c r="H114" s="46">
        <f>SUM(H109:H113)</f>
        <v>0</v>
      </c>
      <c r="I114" s="46">
        <f>SUM(I109:I113)</f>
        <v>0</v>
      </c>
      <c r="J114" s="46">
        <f>SUM(J109:J113)</f>
        <v>5</v>
      </c>
      <c r="K114" s="51"/>
    </row>
    <row r="115" spans="1:11" ht="14.25" customHeight="1">
      <c r="A115" s="50"/>
      <c r="B115" s="106"/>
      <c r="C115" s="106"/>
      <c r="D115" s="106"/>
      <c r="E115" s="106"/>
      <c r="F115" s="106"/>
      <c r="G115" s="106"/>
      <c r="H115" s="106"/>
      <c r="I115" s="106"/>
      <c r="J115" s="106"/>
      <c r="K115" s="51"/>
    </row>
    <row r="116" spans="1:11" s="44" customFormat="1" ht="14.25" customHeight="1">
      <c r="A116" s="50"/>
      <c r="B116" s="45" t="s">
        <v>192</v>
      </c>
      <c r="C116" s="36" t="s">
        <v>193</v>
      </c>
      <c r="D116" s="36" t="s">
        <v>194</v>
      </c>
      <c r="E116" s="36" t="s">
        <v>195</v>
      </c>
      <c r="F116" s="36" t="s">
        <v>196</v>
      </c>
      <c r="G116" s="36" t="s">
        <v>197</v>
      </c>
      <c r="H116" s="36" t="s">
        <v>198</v>
      </c>
      <c r="I116" s="36" t="s">
        <v>199</v>
      </c>
      <c r="J116" s="36" t="s">
        <v>200</v>
      </c>
      <c r="K116" s="52" t="s">
        <v>201</v>
      </c>
    </row>
    <row r="117" spans="1:11" s="44" customFormat="1" ht="14.25" customHeight="1">
      <c r="A117" s="53" t="s">
        <v>210</v>
      </c>
      <c r="B117" s="55">
        <f>'Team Matches'!C148</f>
        <v>1</v>
      </c>
      <c r="C117" s="55">
        <f>'Team Matches Results Tally'!B114</f>
        <v>5</v>
      </c>
      <c r="D117" s="55">
        <f>SUM('Team Matches Results Tally'!D114:E114)</f>
        <v>8</v>
      </c>
      <c r="E117" s="55">
        <f>'Team Matches Results Tally'!C114</f>
        <v>0</v>
      </c>
      <c r="F117" s="67">
        <f>'Team Matches'!I148</f>
        <v>0</v>
      </c>
      <c r="G117" s="55">
        <f>'Team Matches Results Tally'!I114</f>
        <v>0</v>
      </c>
      <c r="H117" s="55">
        <f>SUM('Team Matches Results Tally'!G114:H114)</f>
        <v>0</v>
      </c>
      <c r="I117" s="55">
        <f>'Team Matches Results Tally'!J114</f>
        <v>5</v>
      </c>
      <c r="J117" s="54" t="str">
        <f>IF(AND(B117=1,F117&lt;&gt;1),'Team Matches'!B137,IF(AND(F117=1,B117&lt;&gt;1),'Team Matches'!G137,""))</f>
        <v>PNKF-2</v>
      </c>
      <c r="K117" s="56" t="str">
        <f>IF(AND(B117=1,F117&lt;&gt;1),'Team Matches'!G137,IF(AND(F117=1,B117&lt;&gt;1),'Team Matches'!B137,""))</f>
        <v>COMP-3</v>
      </c>
    </row>
    <row r="118" spans="1:11" s="82" customFormat="1" ht="14.25" customHeight="1">
      <c r="A118" s="36"/>
      <c r="B118" s="46"/>
      <c r="C118" s="46"/>
      <c r="D118" s="46"/>
      <c r="E118" s="46"/>
      <c r="F118" s="83"/>
      <c r="G118" s="46"/>
      <c r="H118" s="46"/>
      <c r="I118" s="46"/>
      <c r="J118" s="106"/>
      <c r="K118" s="106"/>
    </row>
    <row r="120" spans="1:11" ht="14.25" customHeight="1">
      <c r="A120" s="47" t="s">
        <v>173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9"/>
    </row>
    <row r="121" spans="1:11" ht="14.25" customHeight="1">
      <c r="A121" s="50"/>
      <c r="B121" s="109" t="s">
        <v>188</v>
      </c>
      <c r="C121" s="109" t="s">
        <v>189</v>
      </c>
      <c r="D121" s="119" t="s">
        <v>190</v>
      </c>
      <c r="E121" s="120"/>
      <c r="F121" s="120"/>
      <c r="G121" s="120"/>
      <c r="H121" s="120"/>
      <c r="I121" s="109" t="s">
        <v>188</v>
      </c>
      <c r="J121" s="109" t="s">
        <v>189</v>
      </c>
      <c r="K121" s="51"/>
    </row>
    <row r="122" spans="1:11" ht="14.25" customHeight="1">
      <c r="A122" s="50"/>
      <c r="B122" s="46">
        <f>IF((SUM(D122:E122)&gt;SUM(G122:H122)),1,0)</f>
        <v>1</v>
      </c>
      <c r="C122" s="46">
        <f>IF((SUM(D122:E122)&lt;SUM(G122:H122)),1,0)</f>
        <v>0</v>
      </c>
      <c r="D122" s="46">
        <f>IF(ISBLANK('Team Matches'!D157),0,1)</f>
        <v>1</v>
      </c>
      <c r="E122" s="46">
        <f>IF(ISBLANK('Team Matches'!E157),0,1)</f>
        <v>1</v>
      </c>
      <c r="F122" s="46" t="str">
        <f>IF(AND((SUM(D122:E122)=SUM(G122:H122)),(SUM(D122:E122,G122:H122)&lt;&gt;0)),"X","")</f>
        <v/>
      </c>
      <c r="G122" s="46">
        <f>IF(ISBLANK('Team Matches'!G157),0,1)</f>
        <v>0</v>
      </c>
      <c r="H122" s="46">
        <f>IF(ISBLANK('Team Matches'!H157),0,1)</f>
        <v>0</v>
      </c>
      <c r="I122" s="46">
        <f>IF((SUM(G122:H122)&gt;SUM(D122:E122)),1,0)</f>
        <v>0</v>
      </c>
      <c r="J122" s="46">
        <f>IF((SUM(D122:E122)&gt;SUM(G122:H122)),1,0)</f>
        <v>1</v>
      </c>
      <c r="K122" s="51"/>
    </row>
    <row r="123" spans="1:11" ht="14.25" customHeight="1">
      <c r="A123" s="50"/>
      <c r="B123" s="46">
        <f>IF((SUM(D123:E123)&gt;SUM(G123:H123)),1,0)</f>
        <v>0</v>
      </c>
      <c r="C123" s="46">
        <f>IF((SUM(D123:E123)&lt;SUM(G123:H123)),1,0)</f>
        <v>0</v>
      </c>
      <c r="D123" s="46">
        <f>IF(ISBLANK('Team Matches'!D158),0,1)</f>
        <v>1</v>
      </c>
      <c r="E123" s="46">
        <f>IF(ISBLANK('Team Matches'!E158),0,1)</f>
        <v>0</v>
      </c>
      <c r="F123" s="46" t="str">
        <f>IF(AND((SUM(D123:E123)=SUM(G123:H123)),(SUM(D123:E123,G123:H123)&lt;&gt;0)),"X","")</f>
        <v>X</v>
      </c>
      <c r="G123" s="46">
        <f>IF(ISBLANK('Team Matches'!G158),0,1)</f>
        <v>1</v>
      </c>
      <c r="H123" s="46">
        <f>IF(ISBLANK('Team Matches'!H158),0,1)</f>
        <v>0</v>
      </c>
      <c r="I123" s="46">
        <f>IF((SUM(G123:H123)&gt;SUM(D123:E123)),1,0)</f>
        <v>0</v>
      </c>
      <c r="J123" s="46">
        <f>IF((SUM(D123:E123)&gt;SUM(G123:H123)),1,0)</f>
        <v>0</v>
      </c>
      <c r="K123" s="51"/>
    </row>
    <row r="124" spans="1:11" ht="14.25" customHeight="1">
      <c r="A124" s="50"/>
      <c r="B124" s="46">
        <f>IF((SUM(D124:E124)&gt;SUM(G124:H124)),1,0)</f>
        <v>0</v>
      </c>
      <c r="C124" s="46">
        <f>IF((SUM(D124:E124)&lt;SUM(G124:H124)),1,0)</f>
        <v>0</v>
      </c>
      <c r="D124" s="46">
        <f>IF(ISBLANK('Team Matches'!D159),0,1)</f>
        <v>0</v>
      </c>
      <c r="E124" s="46">
        <f>IF(ISBLANK('Team Matches'!E159),0,1)</f>
        <v>0</v>
      </c>
      <c r="F124" s="46" t="str">
        <f>IF(AND((SUM(D124:E124)=SUM(G124:H124)),(SUM(D124:E124,G124:H124)&lt;&gt;0)),"X","")</f>
        <v/>
      </c>
      <c r="G124" s="46">
        <f>IF(ISBLANK('Team Matches'!G159),0,1)</f>
        <v>0</v>
      </c>
      <c r="H124" s="46">
        <f>IF(ISBLANK('Team Matches'!H159),0,1)</f>
        <v>0</v>
      </c>
      <c r="I124" s="46">
        <f>IF((SUM(G124:H124)&gt;SUM(D124:E124)),1,0)</f>
        <v>0</v>
      </c>
      <c r="J124" s="46">
        <f>IF((SUM(D124:E124)&gt;SUM(G124:H124)),1,0)</f>
        <v>0</v>
      </c>
      <c r="K124" s="51"/>
    </row>
    <row r="125" spans="1:11" ht="14.25" customHeight="1">
      <c r="A125" s="50"/>
      <c r="B125" s="46">
        <f>IF((SUM(D125:E125)&gt;SUM(G125:H125)),1,0)</f>
        <v>0</v>
      </c>
      <c r="C125" s="46">
        <f>IF((SUM(D125:E125)&lt;SUM(G125:H125)),1,0)</f>
        <v>1</v>
      </c>
      <c r="D125" s="46">
        <f>IF(ISBLANK('Team Matches'!D160),0,1)</f>
        <v>0</v>
      </c>
      <c r="E125" s="46">
        <f>IF(ISBLANK('Team Matches'!E160),0,1)</f>
        <v>0</v>
      </c>
      <c r="F125" s="46" t="str">
        <f>IF(AND((SUM(D125:E125)=SUM(G125:H125)),(SUM(D125:E125,G125:H125)&lt;&gt;0)),"X","")</f>
        <v/>
      </c>
      <c r="G125" s="46">
        <f>IF(ISBLANK('Team Matches'!G160),0,1)</f>
        <v>1</v>
      </c>
      <c r="H125" s="46">
        <f>IF(ISBLANK('Team Matches'!H160),0,1)</f>
        <v>1</v>
      </c>
      <c r="I125" s="46">
        <f>IF((SUM(G125:H125)&gt;SUM(D125:E125)),1,0)</f>
        <v>1</v>
      </c>
      <c r="J125" s="46">
        <f>IF((SUM(D125:E125)&gt;SUM(G125:H125)),1,0)</f>
        <v>0</v>
      </c>
      <c r="K125" s="51"/>
    </row>
    <row r="126" spans="1:11" ht="14.25" customHeight="1">
      <c r="A126" s="50"/>
      <c r="B126" s="46">
        <f>IF((SUM(D126:E126)&gt;SUM(G126:H126)),1,0)</f>
        <v>1</v>
      </c>
      <c r="C126" s="46">
        <f>IF((SUM(D126:E126)&lt;SUM(G126:H126)),1,0)</f>
        <v>0</v>
      </c>
      <c r="D126" s="46">
        <f>IF(ISBLANK('Team Matches'!D161),0,1)</f>
        <v>1</v>
      </c>
      <c r="E126" s="46">
        <f>IF(ISBLANK('Team Matches'!E161),0,1)</f>
        <v>1</v>
      </c>
      <c r="F126" s="46" t="str">
        <f>IF(AND((SUM(D126:E126)=SUM(G126:H126)),(SUM(D126:E126,G126:H126)&lt;&gt;0)),"X","")</f>
        <v/>
      </c>
      <c r="G126" s="46">
        <f>IF(ISBLANK('Team Matches'!G161),0,1)</f>
        <v>0</v>
      </c>
      <c r="H126" s="46">
        <f>IF(ISBLANK('Team Matches'!H161),0,1)</f>
        <v>0</v>
      </c>
      <c r="I126" s="46">
        <f>IF((SUM(G126:H126)&gt;SUM(D126:E126)),1,0)</f>
        <v>0</v>
      </c>
      <c r="J126" s="46">
        <f>IF((SUM(D126:E126)&gt;SUM(G126:H126)),1,0)</f>
        <v>1</v>
      </c>
      <c r="K126" s="51"/>
    </row>
    <row r="127" spans="1:11" ht="14.25" customHeight="1">
      <c r="A127" s="66" t="s">
        <v>191</v>
      </c>
      <c r="B127" s="46">
        <f>SUM(B122:B126)</f>
        <v>2</v>
      </c>
      <c r="C127" s="46">
        <f>SUM(C122:C126)</f>
        <v>1</v>
      </c>
      <c r="D127" s="46">
        <f>SUM(D122:D126)</f>
        <v>3</v>
      </c>
      <c r="E127" s="46">
        <f>SUM(E122:E126)</f>
        <v>2</v>
      </c>
      <c r="F127" s="106"/>
      <c r="G127" s="46">
        <f>SUM(G122:G126)</f>
        <v>2</v>
      </c>
      <c r="H127" s="46">
        <f>SUM(H122:H126)</f>
        <v>1</v>
      </c>
      <c r="I127" s="46">
        <f>SUM(I122:I126)</f>
        <v>1</v>
      </c>
      <c r="J127" s="46">
        <f>SUM(J122:J126)</f>
        <v>2</v>
      </c>
      <c r="K127" s="51"/>
    </row>
    <row r="128" spans="1:11" ht="14.25" customHeight="1">
      <c r="A128" s="50"/>
      <c r="B128" s="106"/>
      <c r="C128" s="106"/>
      <c r="D128" s="106"/>
      <c r="E128" s="106"/>
      <c r="F128" s="106"/>
      <c r="G128" s="106"/>
      <c r="H128" s="106"/>
      <c r="I128" s="106"/>
      <c r="J128" s="106"/>
      <c r="K128" s="51"/>
    </row>
    <row r="129" spans="1:11" s="44" customFormat="1" ht="14.25" customHeight="1">
      <c r="A129" s="50"/>
      <c r="B129" s="45" t="s">
        <v>192</v>
      </c>
      <c r="C129" s="36" t="s">
        <v>193</v>
      </c>
      <c r="D129" s="36" t="s">
        <v>194</v>
      </c>
      <c r="E129" s="36" t="s">
        <v>195</v>
      </c>
      <c r="F129" s="36" t="s">
        <v>196</v>
      </c>
      <c r="G129" s="36" t="s">
        <v>197</v>
      </c>
      <c r="H129" s="36" t="s">
        <v>198</v>
      </c>
      <c r="I129" s="36" t="s">
        <v>199</v>
      </c>
      <c r="J129" s="36" t="s">
        <v>200</v>
      </c>
      <c r="K129" s="52" t="s">
        <v>201</v>
      </c>
    </row>
    <row r="130" spans="1:11" s="44" customFormat="1" ht="14.25" customHeight="1">
      <c r="A130" s="53" t="s">
        <v>211</v>
      </c>
      <c r="B130" s="54">
        <f>'Team Matches'!C165</f>
        <v>1</v>
      </c>
      <c r="C130" s="55">
        <f>'Team Matches Results Tally'!B127</f>
        <v>2</v>
      </c>
      <c r="D130" s="55">
        <f>SUM('Team Matches Results Tally'!D127:E127)</f>
        <v>5</v>
      </c>
      <c r="E130" s="55">
        <f>'Team Matches Results Tally'!C127</f>
        <v>1</v>
      </c>
      <c r="F130" s="54">
        <f>'Team Matches'!I165</f>
        <v>0</v>
      </c>
      <c r="G130" s="55">
        <f>'Team Matches Results Tally'!I127</f>
        <v>1</v>
      </c>
      <c r="H130" s="55">
        <f>SUM('Team Matches Results Tally'!G127:H127)</f>
        <v>3</v>
      </c>
      <c r="I130" s="55">
        <f>'Team Matches Results Tally'!J127</f>
        <v>2</v>
      </c>
      <c r="J130" s="54" t="str">
        <f>IF(AND(B130=1,F130&lt;&gt;1),'Team Matches'!B154,IF(AND(F130=1,B130&lt;&gt;1),'Team Matches'!G154,""))</f>
        <v>NCKF-2</v>
      </c>
      <c r="K130" s="56" t="str">
        <f>IF(AND(B130=1,F130&lt;&gt;1),'Team Matches'!G154,IF(AND(F130=1,B130&lt;&gt;1),'Team Matches'!B154,""))</f>
        <v>COMP-3</v>
      </c>
    </row>
    <row r="131" spans="1:11" s="82" customFormat="1" ht="14.25" customHeight="1">
      <c r="A131" s="36"/>
      <c r="B131" s="106"/>
      <c r="C131" s="46"/>
      <c r="D131" s="46"/>
      <c r="E131" s="46"/>
      <c r="F131" s="106"/>
      <c r="G131" s="46"/>
      <c r="H131" s="46"/>
      <c r="I131" s="46"/>
      <c r="J131" s="106"/>
      <c r="K131" s="106"/>
    </row>
    <row r="133" spans="1:11" ht="14.25" customHeight="1">
      <c r="A133" s="47" t="s">
        <v>174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9"/>
    </row>
    <row r="134" spans="1:11" ht="14.25" customHeight="1">
      <c r="A134" s="50"/>
      <c r="B134" s="109" t="s">
        <v>188</v>
      </c>
      <c r="C134" s="109" t="s">
        <v>189</v>
      </c>
      <c r="D134" s="119" t="s">
        <v>190</v>
      </c>
      <c r="E134" s="120"/>
      <c r="F134" s="120"/>
      <c r="G134" s="120"/>
      <c r="H134" s="120"/>
      <c r="I134" s="109" t="s">
        <v>188</v>
      </c>
      <c r="J134" s="109" t="s">
        <v>189</v>
      </c>
      <c r="K134" s="51"/>
    </row>
    <row r="135" spans="1:11" ht="14.25" customHeight="1">
      <c r="A135" s="50"/>
      <c r="B135" s="46">
        <f>IF((SUM(D135:E135)&gt;SUM(G135:H135)),1,0)</f>
        <v>1</v>
      </c>
      <c r="C135" s="46">
        <f>IF((SUM(D135:E135)&lt;SUM(G135:H135)),1,0)</f>
        <v>0</v>
      </c>
      <c r="D135" s="46">
        <f>IF(ISBLANK('Team Matches'!D173),0,1)</f>
        <v>1</v>
      </c>
      <c r="E135" s="46">
        <f>IF(ISBLANK('Team Matches'!E173),0,1)</f>
        <v>0</v>
      </c>
      <c r="F135" s="46" t="str">
        <f>IF(AND((SUM(D135:E135)=SUM(G135:H135)),(SUM(D135:E135,G135:H135)&lt;&gt;0)),"X","")</f>
        <v/>
      </c>
      <c r="G135" s="46">
        <f>IF(ISBLANK('Team Matches'!G173),0,1)</f>
        <v>0</v>
      </c>
      <c r="H135" s="46">
        <f>IF(ISBLANK('Team Matches'!H173),0,1)</f>
        <v>0</v>
      </c>
      <c r="I135" s="46">
        <f>IF((SUM(G135:H135)&gt;SUM(D135:E135)),1,0)</f>
        <v>0</v>
      </c>
      <c r="J135" s="46">
        <f>IF((SUM(D135:E135)&gt;SUM(G135:H135)),1,0)</f>
        <v>1</v>
      </c>
      <c r="K135" s="51"/>
    </row>
    <row r="136" spans="1:11" ht="14.25" customHeight="1">
      <c r="A136" s="50"/>
      <c r="B136" s="46">
        <f>IF((SUM(D136:E136)&gt;SUM(G136:H136)),1,0)</f>
        <v>0</v>
      </c>
      <c r="C136" s="46">
        <f>IF((SUM(D136:E136)&lt;SUM(G136:H136)),1,0)</f>
        <v>1</v>
      </c>
      <c r="D136" s="46">
        <f>IF(ISBLANK('Team Matches'!D174),0,1)</f>
        <v>0</v>
      </c>
      <c r="E136" s="46">
        <f>IF(ISBLANK('Team Matches'!E174),0,1)</f>
        <v>0</v>
      </c>
      <c r="F136" s="46" t="str">
        <f>IF(AND((SUM(D136:E136)=SUM(G136:H136)),(SUM(D136:E136,G136:H136)&lt;&gt;0)),"X","")</f>
        <v/>
      </c>
      <c r="G136" s="46">
        <f>IF(ISBLANK('Team Matches'!G174),0,1)</f>
        <v>1</v>
      </c>
      <c r="H136" s="46">
        <f>IF(ISBLANK('Team Matches'!H174),0,1)</f>
        <v>1</v>
      </c>
      <c r="I136" s="46">
        <f>IF((SUM(G136:H136)&gt;SUM(D136:E136)),1,0)</f>
        <v>1</v>
      </c>
      <c r="J136" s="46">
        <f>IF((SUM(D136:E136)&gt;SUM(G136:H136)),1,0)</f>
        <v>0</v>
      </c>
      <c r="K136" s="51"/>
    </row>
    <row r="137" spans="1:11" ht="14.25" customHeight="1">
      <c r="A137" s="50"/>
      <c r="B137" s="46">
        <f>IF((SUM(D137:E137)&gt;SUM(G137:H137)),1,0)</f>
        <v>1</v>
      </c>
      <c r="C137" s="46">
        <f>IF((SUM(D137:E137)&lt;SUM(G137:H137)),1,0)</f>
        <v>0</v>
      </c>
      <c r="D137" s="46">
        <f>IF(ISBLANK('Team Matches'!D175),0,1)</f>
        <v>1</v>
      </c>
      <c r="E137" s="46">
        <f>IF(ISBLANK('Team Matches'!E175),0,1)</f>
        <v>1</v>
      </c>
      <c r="F137" s="46" t="str">
        <f>IF(AND((SUM(D137:E137)=SUM(G137:H137)),(SUM(D137:E137,G137:H137)&lt;&gt;0)),"X","")</f>
        <v/>
      </c>
      <c r="G137" s="46">
        <f>IF(ISBLANK('Team Matches'!G175),0,1)</f>
        <v>0</v>
      </c>
      <c r="H137" s="46">
        <f>IF(ISBLANK('Team Matches'!H175),0,1)</f>
        <v>0</v>
      </c>
      <c r="I137" s="46">
        <f>IF((SUM(G137:H137)&gt;SUM(D137:E137)),1,0)</f>
        <v>0</v>
      </c>
      <c r="J137" s="46">
        <f>IF((SUM(D137:E137)&gt;SUM(G137:H137)),1,0)</f>
        <v>1</v>
      </c>
      <c r="K137" s="51"/>
    </row>
    <row r="138" spans="1:11" ht="14.25" customHeight="1">
      <c r="A138" s="50"/>
      <c r="B138" s="46">
        <f>IF((SUM(D138:E138)&gt;SUM(G138:H138)),1,0)</f>
        <v>0</v>
      </c>
      <c r="C138" s="46">
        <f>IF((SUM(D138:E138)&lt;SUM(G138:H138)),1,0)</f>
        <v>0</v>
      </c>
      <c r="D138" s="46">
        <f>IF(ISBLANK('Team Matches'!D176),0,1)</f>
        <v>0</v>
      </c>
      <c r="E138" s="46">
        <f>IF(ISBLANK('Team Matches'!E176),0,1)</f>
        <v>0</v>
      </c>
      <c r="F138" s="46" t="str">
        <f>IF(AND((SUM(D138:E138)=SUM(G138:H138)),(SUM(D138:E138,G138:H138)&lt;&gt;0)),"X","")</f>
        <v/>
      </c>
      <c r="G138" s="46">
        <f>IF(ISBLANK('Team Matches'!G176),0,1)</f>
        <v>0</v>
      </c>
      <c r="H138" s="46">
        <f>IF(ISBLANK('Team Matches'!H176),0,1)</f>
        <v>0</v>
      </c>
      <c r="I138" s="46">
        <f>IF((SUM(G138:H138)&gt;SUM(D138:E138)),1,0)</f>
        <v>0</v>
      </c>
      <c r="J138" s="46">
        <f>IF((SUM(D138:E138)&gt;SUM(G138:H138)),1,0)</f>
        <v>0</v>
      </c>
      <c r="K138" s="51"/>
    </row>
    <row r="139" spans="1:11" ht="14.25" customHeight="1">
      <c r="A139" s="50"/>
      <c r="B139" s="46">
        <f>IF((SUM(D139:E139)&gt;SUM(G139:H139)),1,0)</f>
        <v>1</v>
      </c>
      <c r="C139" s="46">
        <f>IF((SUM(D139:E139)&lt;SUM(G139:H139)),1,0)</f>
        <v>0</v>
      </c>
      <c r="D139" s="46">
        <f>IF(ISBLANK('Team Matches'!D177),0,1)</f>
        <v>1</v>
      </c>
      <c r="E139" s="46">
        <f>IF(ISBLANK('Team Matches'!E177),0,1)</f>
        <v>1</v>
      </c>
      <c r="F139" s="46" t="str">
        <f>IF(AND((SUM(D139:E139)=SUM(G139:H139)),(SUM(D139:E139,G139:H139)&lt;&gt;0)),"X","")</f>
        <v/>
      </c>
      <c r="G139" s="46">
        <f>IF(ISBLANK('Team Matches'!G177),0,1)</f>
        <v>0</v>
      </c>
      <c r="H139" s="46">
        <f>IF(ISBLANK('Team Matches'!H177),0,1)</f>
        <v>0</v>
      </c>
      <c r="I139" s="46">
        <f>IF((SUM(G139:H139)&gt;SUM(D139:E139)),1,0)</f>
        <v>0</v>
      </c>
      <c r="J139" s="46">
        <f>IF((SUM(D139:E139)&gt;SUM(G139:H139)),1,0)</f>
        <v>1</v>
      </c>
      <c r="K139" s="51"/>
    </row>
    <row r="140" spans="1:11" ht="14.25" customHeight="1">
      <c r="A140" s="66" t="s">
        <v>191</v>
      </c>
      <c r="B140" s="46">
        <f>SUM(B135:B139)</f>
        <v>3</v>
      </c>
      <c r="C140" s="46">
        <f>SUM(C135:C139)</f>
        <v>1</v>
      </c>
      <c r="D140" s="46">
        <f>SUM(D135:D139)</f>
        <v>3</v>
      </c>
      <c r="E140" s="46">
        <f>SUM(E135:E139)</f>
        <v>2</v>
      </c>
      <c r="F140" s="106"/>
      <c r="G140" s="46">
        <f>SUM(G135:G139)</f>
        <v>1</v>
      </c>
      <c r="H140" s="46">
        <f>SUM(H135:H139)</f>
        <v>1</v>
      </c>
      <c r="I140" s="46">
        <f>SUM(I135:I139)</f>
        <v>1</v>
      </c>
      <c r="J140" s="46">
        <f>SUM(J135:J139)</f>
        <v>3</v>
      </c>
      <c r="K140" s="51"/>
    </row>
    <row r="141" spans="1:11" ht="14.25" customHeight="1">
      <c r="A141" s="50"/>
      <c r="B141" s="106"/>
      <c r="C141" s="106"/>
      <c r="D141" s="106"/>
      <c r="E141" s="106"/>
      <c r="F141" s="106"/>
      <c r="G141" s="106"/>
      <c r="H141" s="106"/>
      <c r="I141" s="106"/>
      <c r="J141" s="106"/>
      <c r="K141" s="51"/>
    </row>
    <row r="142" spans="1:11" s="44" customFormat="1" ht="14.25" customHeight="1">
      <c r="A142" s="50"/>
      <c r="B142" s="45" t="s">
        <v>192</v>
      </c>
      <c r="C142" s="36" t="s">
        <v>193</v>
      </c>
      <c r="D142" s="36" t="s">
        <v>194</v>
      </c>
      <c r="E142" s="36" t="s">
        <v>195</v>
      </c>
      <c r="F142" s="36" t="s">
        <v>196</v>
      </c>
      <c r="G142" s="36" t="s">
        <v>197</v>
      </c>
      <c r="H142" s="36" t="s">
        <v>198</v>
      </c>
      <c r="I142" s="36" t="s">
        <v>199</v>
      </c>
      <c r="J142" s="36" t="s">
        <v>200</v>
      </c>
      <c r="K142" s="52" t="s">
        <v>201</v>
      </c>
    </row>
    <row r="143" spans="1:11" s="44" customFormat="1" ht="14.25" customHeight="1">
      <c r="A143" s="53" t="s">
        <v>212</v>
      </c>
      <c r="B143" s="54">
        <f>'Team Matches'!C181</f>
        <v>1</v>
      </c>
      <c r="C143" s="55">
        <f>'Team Matches Results Tally'!B140</f>
        <v>3</v>
      </c>
      <c r="D143" s="55">
        <f>SUM('Team Matches Results Tally'!D140:E140)</f>
        <v>5</v>
      </c>
      <c r="E143" s="55">
        <f>'Team Matches Results Tally'!C140</f>
        <v>1</v>
      </c>
      <c r="F143" s="54">
        <f>'Team Matches'!I181</f>
        <v>0</v>
      </c>
      <c r="G143" s="55">
        <f>'Team Matches Results Tally'!I140</f>
        <v>1</v>
      </c>
      <c r="H143" s="55">
        <f>SUM('Team Matches Results Tally'!G140:H140)</f>
        <v>2</v>
      </c>
      <c r="I143" s="55">
        <f>'Team Matches Results Tally'!J140</f>
        <v>3</v>
      </c>
      <c r="J143" s="54" t="str">
        <f>IF(AND(B143=1,F143&lt;&gt;1),'Team Matches'!B170,IF(AND(F143=1,B143&lt;&gt;1),'Team Matches'!G170,""))</f>
        <v>NCKF-2</v>
      </c>
      <c r="K143" s="56" t="str">
        <f>IF(AND(B143=1,F143&lt;&gt;1),'Team Matches'!G170,IF(AND(F143=1,B143&lt;&gt;1),'Team Matches'!B170,""))</f>
        <v>COMP-4</v>
      </c>
    </row>
    <row r="144" spans="1:11" s="82" customFormat="1" ht="14.25" customHeight="1">
      <c r="A144" s="36"/>
      <c r="B144" s="106"/>
      <c r="C144" s="46"/>
      <c r="D144" s="46"/>
      <c r="E144" s="46"/>
      <c r="F144" s="106"/>
      <c r="G144" s="46"/>
      <c r="H144" s="46"/>
      <c r="I144" s="46"/>
      <c r="J144" s="106"/>
      <c r="K144" s="106"/>
    </row>
    <row r="146" spans="1:11" ht="14.25" customHeight="1">
      <c r="A146" s="47" t="s">
        <v>176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9"/>
    </row>
    <row r="147" spans="1:11" ht="14.25" customHeight="1">
      <c r="A147" s="50"/>
      <c r="B147" s="109" t="s">
        <v>188</v>
      </c>
      <c r="C147" s="109" t="s">
        <v>189</v>
      </c>
      <c r="D147" s="119" t="s">
        <v>190</v>
      </c>
      <c r="E147" s="120"/>
      <c r="F147" s="120"/>
      <c r="G147" s="120"/>
      <c r="H147" s="120"/>
      <c r="I147" s="109" t="s">
        <v>188</v>
      </c>
      <c r="J147" s="109" t="s">
        <v>189</v>
      </c>
      <c r="K147" s="51"/>
    </row>
    <row r="148" spans="1:11" ht="14.25" customHeight="1">
      <c r="A148" s="50"/>
      <c r="B148" s="46">
        <f>IF((SUM(D148:E148)&gt;SUM(G148:H148)),1,0)</f>
        <v>1</v>
      </c>
      <c r="C148" s="46">
        <f>IF((SUM(D148:E148)&lt;SUM(G148:H148)),1,0)</f>
        <v>0</v>
      </c>
      <c r="D148" s="46">
        <f>IF(ISBLANK('Team Matches'!D190),0,1)</f>
        <v>1</v>
      </c>
      <c r="E148" s="46">
        <f>IF(ISBLANK('Team Matches'!E190),0,1)</f>
        <v>1</v>
      </c>
      <c r="F148" s="46" t="str">
        <f>IF(AND((SUM(D148:E148)=SUM(G148:H148)),(SUM(D148:E148,G148:H148)&lt;&gt;0)),"X","")</f>
        <v/>
      </c>
      <c r="G148" s="46">
        <f>IF(ISBLANK('Team Matches'!G190),0,1)</f>
        <v>0</v>
      </c>
      <c r="H148" s="46">
        <f>IF(ISBLANK('Team Matches'!H190),0,1)</f>
        <v>0</v>
      </c>
      <c r="I148" s="46">
        <f>IF((SUM(G148:H148)&gt;SUM(D148:E148)),1,0)</f>
        <v>0</v>
      </c>
      <c r="J148" s="46">
        <f>IF((SUM(D148:E148)&gt;SUM(G148:H148)),1,0)</f>
        <v>1</v>
      </c>
      <c r="K148" s="51"/>
    </row>
    <row r="149" spans="1:11" ht="14.25" customHeight="1">
      <c r="A149" s="50"/>
      <c r="B149" s="46">
        <f>IF((SUM(D149:E149)&gt;SUM(G149:H149)),1,0)</f>
        <v>1</v>
      </c>
      <c r="C149" s="46">
        <f>IF((SUM(D149:E149)&lt;SUM(G149:H149)),1,0)</f>
        <v>0</v>
      </c>
      <c r="D149" s="46">
        <f>IF(ISBLANK('Team Matches'!D191),0,1)</f>
        <v>1</v>
      </c>
      <c r="E149" s="46">
        <f>IF(ISBLANK('Team Matches'!E191),0,1)</f>
        <v>1</v>
      </c>
      <c r="F149" s="46" t="str">
        <f>IF(AND((SUM(D149:E149)=SUM(G149:H149)),(SUM(D149:E149,G149:H149)&lt;&gt;0)),"X","")</f>
        <v/>
      </c>
      <c r="G149" s="46">
        <f>IF(ISBLANK('Team Matches'!G191),0,1)</f>
        <v>0</v>
      </c>
      <c r="H149" s="46">
        <f>IF(ISBLANK('Team Matches'!H191),0,1)</f>
        <v>0</v>
      </c>
      <c r="I149" s="46">
        <f>IF((SUM(G149:H149)&gt;SUM(D149:E149)),1,0)</f>
        <v>0</v>
      </c>
      <c r="J149" s="46">
        <f>IF((SUM(D149:E149)&gt;SUM(G149:H149)),1,0)</f>
        <v>1</v>
      </c>
      <c r="K149" s="51"/>
    </row>
    <row r="150" spans="1:11" ht="14.25" customHeight="1">
      <c r="A150" s="50"/>
      <c r="B150" s="46">
        <f>IF((SUM(D150:E150)&gt;SUM(G150:H150)),1,0)</f>
        <v>1</v>
      </c>
      <c r="C150" s="46">
        <f>IF((SUM(D150:E150)&lt;SUM(G150:H150)),1,0)</f>
        <v>0</v>
      </c>
      <c r="D150" s="46">
        <f>IF(ISBLANK('Team Matches'!D192),0,1)</f>
        <v>1</v>
      </c>
      <c r="E150" s="46">
        <f>IF(ISBLANK('Team Matches'!E192),0,1)</f>
        <v>1</v>
      </c>
      <c r="F150" s="46" t="str">
        <f>IF(AND((SUM(D150:E150)=SUM(G150:H150)),(SUM(D150:E150,G150:H150)&lt;&gt;0)),"X","")</f>
        <v/>
      </c>
      <c r="G150" s="46">
        <f>IF(ISBLANK('Team Matches'!G192),0,1)</f>
        <v>0</v>
      </c>
      <c r="H150" s="46">
        <f>IF(ISBLANK('Team Matches'!H192),0,1)</f>
        <v>0</v>
      </c>
      <c r="I150" s="46">
        <f>IF((SUM(G150:H150)&gt;SUM(D150:E150)),1,0)</f>
        <v>0</v>
      </c>
      <c r="J150" s="46">
        <f>IF((SUM(D150:E150)&gt;SUM(G150:H150)),1,0)</f>
        <v>1</v>
      </c>
      <c r="K150" s="51"/>
    </row>
    <row r="151" spans="1:11" ht="14.25" customHeight="1">
      <c r="A151" s="50"/>
      <c r="B151" s="46">
        <f>IF((SUM(D151:E151)&gt;SUM(G151:H151)),1,0)</f>
        <v>1</v>
      </c>
      <c r="C151" s="46">
        <f>IF((SUM(D151:E151)&lt;SUM(G151:H151)),1,0)</f>
        <v>0</v>
      </c>
      <c r="D151" s="46">
        <f>IF(ISBLANK('Team Matches'!D193),0,1)</f>
        <v>1</v>
      </c>
      <c r="E151" s="46">
        <f>IF(ISBLANK('Team Matches'!E193),0,1)</f>
        <v>1</v>
      </c>
      <c r="F151" s="46" t="str">
        <f>IF(AND((SUM(D151:E151)=SUM(G151:H151)),(SUM(D151:E151,G151:H151)&lt;&gt;0)),"X","")</f>
        <v/>
      </c>
      <c r="G151" s="46">
        <f>IF(ISBLANK('Team Matches'!G193),0,1)</f>
        <v>0</v>
      </c>
      <c r="H151" s="46">
        <f>IF(ISBLANK('Team Matches'!H193),0,1)</f>
        <v>0</v>
      </c>
      <c r="I151" s="46">
        <f>IF((SUM(G151:H151)&gt;SUM(D151:E151)),1,0)</f>
        <v>0</v>
      </c>
      <c r="J151" s="46">
        <f>IF((SUM(D151:E151)&gt;SUM(G151:H151)),1,0)</f>
        <v>1</v>
      </c>
      <c r="K151" s="51"/>
    </row>
    <row r="152" spans="1:11" ht="14.25" customHeight="1">
      <c r="A152" s="50"/>
      <c r="B152" s="46">
        <f>IF((SUM(D152:E152)&gt;SUM(G152:H152)),1,0)</f>
        <v>1</v>
      </c>
      <c r="C152" s="46">
        <f>IF((SUM(D152:E152)&lt;SUM(G152:H152)),1,0)</f>
        <v>0</v>
      </c>
      <c r="D152" s="46">
        <f>IF(ISBLANK('Team Matches'!D194),0,1)</f>
        <v>1</v>
      </c>
      <c r="E152" s="46">
        <f>IF(ISBLANK('Team Matches'!E194),0,1)</f>
        <v>1</v>
      </c>
      <c r="F152" s="46" t="str">
        <f>IF(AND((SUM(D152:E152)=SUM(G152:H152)),(SUM(D152:E152,G152:H152)&lt;&gt;0)),"X","")</f>
        <v/>
      </c>
      <c r="G152" s="46">
        <f>IF(ISBLANK('Team Matches'!G194),0,1)</f>
        <v>0</v>
      </c>
      <c r="H152" s="46">
        <f>IF(ISBLANK('Team Matches'!H194),0,1)</f>
        <v>0</v>
      </c>
      <c r="I152" s="46">
        <f>IF((SUM(G152:H152)&gt;SUM(D152:E152)),1,0)</f>
        <v>0</v>
      </c>
      <c r="J152" s="46">
        <f>IF((SUM(D152:E152)&gt;SUM(G152:H152)),1,0)</f>
        <v>1</v>
      </c>
      <c r="K152" s="51"/>
    </row>
    <row r="153" spans="1:11" ht="14.25" customHeight="1">
      <c r="A153" s="66" t="s">
        <v>191</v>
      </c>
      <c r="B153" s="46">
        <f>SUM(B148:B152)</f>
        <v>5</v>
      </c>
      <c r="C153" s="46">
        <f>SUM(C148:C152)</f>
        <v>0</v>
      </c>
      <c r="D153" s="46">
        <f>SUM(D148:D152)</f>
        <v>5</v>
      </c>
      <c r="E153" s="46">
        <f>SUM(E148:E152)</f>
        <v>5</v>
      </c>
      <c r="F153" s="106"/>
      <c r="G153" s="46">
        <f>SUM(G148:G152)</f>
        <v>0</v>
      </c>
      <c r="H153" s="46">
        <f>SUM(H148:H152)</f>
        <v>0</v>
      </c>
      <c r="I153" s="46">
        <f>SUM(I148:I152)</f>
        <v>0</v>
      </c>
      <c r="J153" s="46">
        <f>SUM(J148:J152)</f>
        <v>5</v>
      </c>
      <c r="K153" s="51"/>
    </row>
    <row r="154" spans="1:11" ht="14.25" customHeight="1">
      <c r="A154" s="50"/>
      <c r="B154" s="106"/>
      <c r="C154" s="106"/>
      <c r="D154" s="106"/>
      <c r="E154" s="106"/>
      <c r="F154" s="106"/>
      <c r="G154" s="106"/>
      <c r="H154" s="106"/>
      <c r="I154" s="106"/>
      <c r="J154" s="106"/>
      <c r="K154" s="51"/>
    </row>
    <row r="155" spans="1:11" ht="14.25" customHeight="1">
      <c r="A155" s="50"/>
      <c r="B155" s="46" t="s">
        <v>156</v>
      </c>
      <c r="C155" s="106"/>
      <c r="D155" s="106"/>
      <c r="E155" s="106"/>
      <c r="F155" s="106"/>
      <c r="G155" s="106"/>
      <c r="H155" s="106"/>
      <c r="I155" s="106"/>
      <c r="J155" s="46" t="s">
        <v>157</v>
      </c>
      <c r="K155" s="51"/>
    </row>
    <row r="156" spans="1:11" ht="14.25" customHeight="1">
      <c r="A156" s="50"/>
      <c r="B156" s="46" t="s">
        <v>154</v>
      </c>
      <c r="C156" s="106"/>
      <c r="D156" s="106"/>
      <c r="E156" s="106"/>
      <c r="F156" s="106"/>
      <c r="G156" s="106"/>
      <c r="H156" s="106"/>
      <c r="I156" s="106"/>
      <c r="J156" s="46" t="s">
        <v>155</v>
      </c>
      <c r="K156" s="51"/>
    </row>
    <row r="157" spans="1:11" ht="14.25" customHeight="1">
      <c r="A157" s="50"/>
      <c r="B157" s="46" t="s">
        <v>213</v>
      </c>
      <c r="C157" s="106"/>
      <c r="D157" s="106"/>
      <c r="E157" s="106"/>
      <c r="F157" s="106"/>
      <c r="G157" s="106"/>
      <c r="H157" s="106"/>
      <c r="I157" s="106"/>
      <c r="J157" s="46" t="s">
        <v>214</v>
      </c>
      <c r="K157" s="51"/>
    </row>
    <row r="158" spans="1:11" s="44" customFormat="1" ht="14.25" customHeight="1">
      <c r="A158" s="50"/>
      <c r="B158" s="45" t="s">
        <v>192</v>
      </c>
      <c r="C158" s="36" t="s">
        <v>193</v>
      </c>
      <c r="D158" s="36" t="s">
        <v>194</v>
      </c>
      <c r="E158" s="36" t="s">
        <v>195</v>
      </c>
      <c r="F158" s="36" t="s">
        <v>196</v>
      </c>
      <c r="G158" s="36" t="s">
        <v>197</v>
      </c>
      <c r="H158" s="36" t="s">
        <v>198</v>
      </c>
      <c r="I158" s="36" t="s">
        <v>199</v>
      </c>
      <c r="J158" s="36" t="s">
        <v>200</v>
      </c>
      <c r="K158" s="52" t="s">
        <v>201</v>
      </c>
    </row>
    <row r="159" spans="1:11" s="44" customFormat="1" ht="14.25" customHeight="1">
      <c r="A159" s="53" t="s">
        <v>215</v>
      </c>
      <c r="B159" s="54">
        <f>'Team Matches'!C198</f>
        <v>1</v>
      </c>
      <c r="C159" s="55">
        <f>'Team Matches Results Tally'!B153</f>
        <v>5</v>
      </c>
      <c r="D159" s="55">
        <f>SUM('Team Matches Results Tally'!D153:E153)</f>
        <v>10</v>
      </c>
      <c r="E159" s="55">
        <f>'Team Matches Results Tally'!C153</f>
        <v>0</v>
      </c>
      <c r="F159" s="54">
        <f>'Team Matches'!I198</f>
        <v>0</v>
      </c>
      <c r="G159" s="55">
        <f>'Team Matches Results Tally'!I153</f>
        <v>0</v>
      </c>
      <c r="H159" s="55">
        <f>SUM('Team Matches Results Tally'!G153:H153)</f>
        <v>0</v>
      </c>
      <c r="I159" s="55">
        <f>'Team Matches Results Tally'!J153</f>
        <v>5</v>
      </c>
      <c r="J159" s="54" t="str">
        <f>IF(AND(B159=1,F159&lt;&gt;1),'Team Matches'!B187,IF(AND(F159=1,B159&lt;&gt;1),'Team Matches'!G187,""))</f>
        <v>PNKF-2</v>
      </c>
      <c r="K159" s="56" t="str">
        <f>IF(AND(B159=1,F159&lt;&gt;1),'Team Matches'!G187,IF(AND(F159=1,B159&lt;&gt;1),'Team Matches'!B187,""))</f>
        <v>COMP-4</v>
      </c>
    </row>
    <row r="160" spans="1:11" s="82" customFormat="1" ht="14.25" customHeight="1">
      <c r="A160" s="36"/>
      <c r="B160" s="106"/>
      <c r="C160" s="46"/>
      <c r="D160" s="46"/>
      <c r="E160" s="46"/>
      <c r="F160" s="106"/>
      <c r="G160" s="46"/>
      <c r="H160" s="46"/>
      <c r="I160" s="46"/>
      <c r="J160" s="106"/>
      <c r="K160" s="106"/>
    </row>
    <row r="162" spans="1:11" ht="14.25" customHeight="1">
      <c r="A162" s="47" t="s">
        <v>177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9"/>
    </row>
    <row r="163" spans="1:11" ht="14.25" customHeight="1">
      <c r="A163" s="50"/>
      <c r="B163" s="109" t="s">
        <v>188</v>
      </c>
      <c r="C163" s="109" t="s">
        <v>189</v>
      </c>
      <c r="D163" s="119" t="s">
        <v>190</v>
      </c>
      <c r="E163" s="120"/>
      <c r="F163" s="120"/>
      <c r="G163" s="120"/>
      <c r="H163" s="120"/>
      <c r="I163" s="109" t="s">
        <v>188</v>
      </c>
      <c r="J163" s="109" t="s">
        <v>189</v>
      </c>
      <c r="K163" s="51"/>
    </row>
    <row r="164" spans="1:11" ht="14.25" customHeight="1">
      <c r="A164" s="50"/>
      <c r="B164" s="46">
        <f>IF((SUM(D164:E164)&gt;SUM(G164:H164)),1,0)</f>
        <v>1</v>
      </c>
      <c r="C164" s="46">
        <f>IF((SUM(D164:E164)&lt;SUM(G164:H164)),1,0)</f>
        <v>0</v>
      </c>
      <c r="D164" s="46">
        <f>IF(ISBLANK('Team Matches'!D207),0,1)</f>
        <v>1</v>
      </c>
      <c r="E164" s="46">
        <f>IF(ISBLANK('Team Matches'!E207),0,1)</f>
        <v>1</v>
      </c>
      <c r="F164" s="46" t="str">
        <f>IF(AND((SUM(D164:E164)=SUM(G164:H164)),(SUM(D164:E164,G164:H164)&lt;&gt;0)),"X","")</f>
        <v/>
      </c>
      <c r="G164" s="46">
        <f>IF(ISBLANK('Team Matches'!G207),0,1)</f>
        <v>0</v>
      </c>
      <c r="H164" s="46">
        <f>IF(ISBLANK('Team Matches'!H207),0,1)</f>
        <v>0</v>
      </c>
      <c r="I164" s="46">
        <f>IF((SUM(G164:H164)&gt;SUM(D164:E164)),1,0)</f>
        <v>0</v>
      </c>
      <c r="J164" s="46">
        <f>IF((SUM(D164:E164)&gt;SUM(G164:H164)),1,0)</f>
        <v>1</v>
      </c>
      <c r="K164" s="51"/>
    </row>
    <row r="165" spans="1:11" ht="14.25" customHeight="1">
      <c r="A165" s="50"/>
      <c r="B165" s="46">
        <f>IF((SUM(D165:E165)&gt;SUM(G165:H165)),1,0)</f>
        <v>1</v>
      </c>
      <c r="C165" s="46">
        <f>IF((SUM(D165:E165)&lt;SUM(G165:H165)),1,0)</f>
        <v>0</v>
      </c>
      <c r="D165" s="46">
        <f>IF(ISBLANK('Team Matches'!D208),0,1)</f>
        <v>1</v>
      </c>
      <c r="E165" s="46">
        <f>IF(ISBLANK('Team Matches'!E208),0,1)</f>
        <v>1</v>
      </c>
      <c r="F165" s="46" t="str">
        <f>IF(AND((SUM(D165:E165)=SUM(G165:H165)),(SUM(D165:E165,G165:H165)&lt;&gt;0)),"X","")</f>
        <v/>
      </c>
      <c r="G165" s="46">
        <f>IF(ISBLANK('Team Matches'!G208),0,1)</f>
        <v>0</v>
      </c>
      <c r="H165" s="46">
        <f>IF(ISBLANK('Team Matches'!H208),0,1)</f>
        <v>0</v>
      </c>
      <c r="I165" s="46">
        <f>IF((SUM(G165:H165)&gt;SUM(D165:E165)),1,0)</f>
        <v>0</v>
      </c>
      <c r="J165" s="46">
        <f>IF((SUM(D165:E165)&gt;SUM(G165:H165)),1,0)</f>
        <v>1</v>
      </c>
      <c r="K165" s="51"/>
    </row>
    <row r="166" spans="1:11" ht="14.25" customHeight="1">
      <c r="A166" s="50"/>
      <c r="B166" s="46">
        <f>IF((SUM(D166:E166)&gt;SUM(G166:H166)),1,0)</f>
        <v>1</v>
      </c>
      <c r="C166" s="46">
        <f>IF((SUM(D166:E166)&lt;SUM(G166:H166)),1,0)</f>
        <v>0</v>
      </c>
      <c r="D166" s="46">
        <f>IF(ISBLANK('Team Matches'!D209),0,1)</f>
        <v>1</v>
      </c>
      <c r="E166" s="46">
        <f>IF(ISBLANK('Team Matches'!E209),0,1)</f>
        <v>1</v>
      </c>
      <c r="F166" s="46" t="str">
        <f>IF(AND((SUM(D166:E166)=SUM(G166:H166)),(SUM(D166:E166,G166:H166)&lt;&gt;0)),"X","")</f>
        <v/>
      </c>
      <c r="G166" s="46">
        <f>IF(ISBLANK('Team Matches'!G209),0,1)</f>
        <v>0</v>
      </c>
      <c r="H166" s="46">
        <f>IF(ISBLANK('Team Matches'!H209),0,1)</f>
        <v>0</v>
      </c>
      <c r="I166" s="46">
        <f>IF((SUM(G166:H166)&gt;SUM(D166:E166)),1,0)</f>
        <v>0</v>
      </c>
      <c r="J166" s="46">
        <f>IF((SUM(D166:E166)&gt;SUM(G166:H166)),1,0)</f>
        <v>1</v>
      </c>
      <c r="K166" s="51"/>
    </row>
    <row r="167" spans="1:11" ht="14.25" customHeight="1">
      <c r="A167" s="50"/>
      <c r="B167" s="46">
        <f>IF((SUM(D167:E167)&gt;SUM(G167:H167)),1,0)</f>
        <v>1</v>
      </c>
      <c r="C167" s="46">
        <f>IF((SUM(D167:E167)&lt;SUM(G167:H167)),1,0)</f>
        <v>0</v>
      </c>
      <c r="D167" s="46">
        <f>IF(ISBLANK('Team Matches'!D210),0,1)</f>
        <v>1</v>
      </c>
      <c r="E167" s="46">
        <f>IF(ISBLANK('Team Matches'!E210),0,1)</f>
        <v>1</v>
      </c>
      <c r="F167" s="46" t="str">
        <f>IF(AND((SUM(D167:E167)=SUM(G167:H167)),(SUM(D167:E167,G167:H167)&lt;&gt;0)),"X","")</f>
        <v/>
      </c>
      <c r="G167" s="46">
        <f>IF(ISBLANK('Team Matches'!G210),0,1)</f>
        <v>0</v>
      </c>
      <c r="H167" s="46">
        <f>IF(ISBLANK('Team Matches'!H210),0,1)</f>
        <v>0</v>
      </c>
      <c r="I167" s="46">
        <f>IF((SUM(G167:H167)&gt;SUM(D167:E167)),1,0)</f>
        <v>0</v>
      </c>
      <c r="J167" s="46">
        <f>IF((SUM(D167:E167)&gt;SUM(G167:H167)),1,0)</f>
        <v>1</v>
      </c>
      <c r="K167" s="51"/>
    </row>
    <row r="168" spans="1:11" ht="14.25" customHeight="1">
      <c r="A168" s="50"/>
      <c r="B168" s="46">
        <f>IF((SUM(D168:E168)&gt;SUM(G168:H168)),1,0)</f>
        <v>1</v>
      </c>
      <c r="C168" s="46">
        <f>IF((SUM(D168:E168)&lt;SUM(G168:H168)),1,0)</f>
        <v>0</v>
      </c>
      <c r="D168" s="46">
        <f>IF(ISBLANK('Team Matches'!D211),0,1)</f>
        <v>1</v>
      </c>
      <c r="E168" s="46">
        <f>IF(ISBLANK('Team Matches'!E211),0,1)</f>
        <v>1</v>
      </c>
      <c r="F168" s="46" t="str">
        <f>IF(AND((SUM(D168:E168)=SUM(G168:H168)),(SUM(D168:E168,G168:H168)&lt;&gt;0)),"X","")</f>
        <v/>
      </c>
      <c r="G168" s="46">
        <f>IF(ISBLANK('Team Matches'!G211),0,1)</f>
        <v>0</v>
      </c>
      <c r="H168" s="46">
        <f>IF(ISBLANK('Team Matches'!H211),0,1)</f>
        <v>0</v>
      </c>
      <c r="I168" s="46">
        <f>IF((SUM(G168:H168)&gt;SUM(D168:E168)),1,0)</f>
        <v>0</v>
      </c>
      <c r="J168" s="46">
        <f>IF((SUM(D168:E168)&gt;SUM(G168:H168)),1,0)</f>
        <v>1</v>
      </c>
      <c r="K168" s="51"/>
    </row>
    <row r="169" spans="1:11" ht="14.25" customHeight="1">
      <c r="A169" s="66" t="s">
        <v>191</v>
      </c>
      <c r="B169" s="46">
        <f>SUM(B164:B168)</f>
        <v>5</v>
      </c>
      <c r="C169" s="46">
        <f>SUM(C164:C168)</f>
        <v>0</v>
      </c>
      <c r="D169" s="46">
        <f>SUM(D164:D168)</f>
        <v>5</v>
      </c>
      <c r="E169" s="46">
        <f>SUM(E164:E168)</f>
        <v>5</v>
      </c>
      <c r="F169" s="106"/>
      <c r="G169" s="46">
        <f>SUM(G164:G168)</f>
        <v>0</v>
      </c>
      <c r="H169" s="46">
        <f>SUM(H164:H168)</f>
        <v>0</v>
      </c>
      <c r="I169" s="46">
        <f>SUM(I164:I168)</f>
        <v>0</v>
      </c>
      <c r="J169" s="46">
        <f>SUM(J164:J168)</f>
        <v>5</v>
      </c>
      <c r="K169" s="51"/>
    </row>
    <row r="170" spans="1:11" ht="14.25" customHeight="1">
      <c r="A170" s="50"/>
      <c r="B170" s="106"/>
      <c r="C170" s="106"/>
      <c r="D170" s="106"/>
      <c r="E170" s="106"/>
      <c r="F170" s="106"/>
      <c r="G170" s="106"/>
      <c r="H170" s="106"/>
      <c r="I170" s="106"/>
      <c r="J170" s="106"/>
      <c r="K170" s="51"/>
    </row>
    <row r="171" spans="1:11" s="44" customFormat="1" ht="14.25" customHeight="1">
      <c r="A171" s="50"/>
      <c r="B171" s="45" t="s">
        <v>192</v>
      </c>
      <c r="C171" s="36" t="s">
        <v>193</v>
      </c>
      <c r="D171" s="36" t="s">
        <v>194</v>
      </c>
      <c r="E171" s="36" t="s">
        <v>195</v>
      </c>
      <c r="F171" s="36" t="s">
        <v>196</v>
      </c>
      <c r="G171" s="36" t="s">
        <v>197</v>
      </c>
      <c r="H171" s="36" t="s">
        <v>198</v>
      </c>
      <c r="I171" s="36" t="s">
        <v>199</v>
      </c>
      <c r="J171" s="36" t="s">
        <v>200</v>
      </c>
      <c r="K171" s="52" t="s">
        <v>201</v>
      </c>
    </row>
    <row r="172" spans="1:11" s="44" customFormat="1" ht="14.25" customHeight="1">
      <c r="A172" s="53" t="s">
        <v>216</v>
      </c>
      <c r="B172" s="54">
        <f>'Team Matches'!C215</f>
        <v>1</v>
      </c>
      <c r="C172" s="55">
        <f>'Team Matches Results Tally'!B169</f>
        <v>5</v>
      </c>
      <c r="D172" s="55">
        <f>SUM('Team Matches Results Tally'!D169:E169)</f>
        <v>10</v>
      </c>
      <c r="E172" s="55">
        <f>'Team Matches Results Tally'!C169</f>
        <v>0</v>
      </c>
      <c r="F172" s="54">
        <f>'Team Matches'!I215</f>
        <v>0</v>
      </c>
      <c r="G172" s="55">
        <f>'Team Matches Results Tally'!I169</f>
        <v>0</v>
      </c>
      <c r="H172" s="55">
        <f>SUM('Team Matches Results Tally'!G169:H169)</f>
        <v>0</v>
      </c>
      <c r="I172" s="55">
        <f>'Team Matches Results Tally'!J169</f>
        <v>5</v>
      </c>
      <c r="J172" s="54" t="str">
        <f>IF(AND(B172=1,F172&lt;&gt;1),'Team Matches'!B204,IF(AND(F172=1,B172&lt;&gt;1),'Team Matches'!G204,""))</f>
        <v>CKF-1</v>
      </c>
      <c r="K172" s="56" t="str">
        <f>IF(AND(B172=1,F172&lt;&gt;1),'Team Matches'!G204,IF(AND(F172=1,B172&lt;&gt;1),'Team Matches'!B204,""))</f>
        <v>COMP-1</v>
      </c>
    </row>
    <row r="173" spans="1:11" s="82" customFormat="1" ht="14.25" customHeight="1">
      <c r="A173" s="36"/>
      <c r="B173" s="106"/>
      <c r="C173" s="46"/>
      <c r="D173" s="46"/>
      <c r="E173" s="46"/>
      <c r="F173" s="106"/>
      <c r="G173" s="46"/>
      <c r="H173" s="46"/>
      <c r="I173" s="46"/>
      <c r="J173" s="106"/>
      <c r="K173" s="106"/>
    </row>
    <row r="175" spans="1:11" ht="14.25" customHeight="1">
      <c r="A175" s="47" t="s">
        <v>178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9"/>
    </row>
    <row r="176" spans="1:11" ht="14.25" customHeight="1">
      <c r="A176" s="50"/>
      <c r="B176" s="109" t="s">
        <v>188</v>
      </c>
      <c r="C176" s="109" t="s">
        <v>189</v>
      </c>
      <c r="D176" s="119" t="s">
        <v>190</v>
      </c>
      <c r="E176" s="120"/>
      <c r="F176" s="120"/>
      <c r="G176" s="120"/>
      <c r="H176" s="120"/>
      <c r="I176" s="109" t="s">
        <v>188</v>
      </c>
      <c r="J176" s="109" t="s">
        <v>189</v>
      </c>
      <c r="K176" s="51"/>
    </row>
    <row r="177" spans="1:11" ht="14.25" customHeight="1">
      <c r="A177" s="50"/>
      <c r="B177" s="46">
        <f>IF((SUM(D177:E177)&gt;SUM(G177:H177)),1,0)</f>
        <v>0</v>
      </c>
      <c r="C177" s="46">
        <f>IF((SUM(D177:E177)&lt;SUM(G177:H177)),1,0)</f>
        <v>0</v>
      </c>
      <c r="D177" s="46">
        <f>IF(ISBLANK('Team Matches'!D224),0,1)</f>
        <v>0</v>
      </c>
      <c r="E177" s="46">
        <f>IF(ISBLANK('Team Matches'!E224),0,1)</f>
        <v>0</v>
      </c>
      <c r="F177" s="46" t="str">
        <f>IF(AND((SUM(D177:E177)=SUM(G177:H177)),(SUM(D177:E177,G177:H177)&lt;&gt;0)),"X","")</f>
        <v/>
      </c>
      <c r="G177" s="46">
        <f>IF(ISBLANK('Team Matches'!G224),0,1)</f>
        <v>0</v>
      </c>
      <c r="H177" s="46">
        <f>IF(ISBLANK('Team Matches'!H224),0,1)</f>
        <v>0</v>
      </c>
      <c r="I177" s="46">
        <f>IF((SUM(G177:H177)&gt;SUM(D177:E177)),1,0)</f>
        <v>0</v>
      </c>
      <c r="J177" s="46">
        <f>IF((SUM(D177:E177)&gt;SUM(G177:H177)),1,0)</f>
        <v>0</v>
      </c>
      <c r="K177" s="51"/>
    </row>
    <row r="178" spans="1:11" ht="14.25" customHeight="1">
      <c r="A178" s="50"/>
      <c r="B178" s="46">
        <f>IF((SUM(D178:E178)&gt;SUM(G178:H178)),1,0)</f>
        <v>0</v>
      </c>
      <c r="C178" s="46">
        <f>IF((SUM(D178:E178)&lt;SUM(G178:H178)),1,0)</f>
        <v>1</v>
      </c>
      <c r="D178" s="46">
        <f>IF(ISBLANK('Team Matches'!D225),0,1)</f>
        <v>0</v>
      </c>
      <c r="E178" s="46">
        <f>IF(ISBLANK('Team Matches'!E225),0,1)</f>
        <v>0</v>
      </c>
      <c r="F178" s="46" t="str">
        <f>IF(AND((SUM(D178:E178)=SUM(G178:H178)),(SUM(D178:E178,G178:H178)&lt;&gt;0)),"X","")</f>
        <v/>
      </c>
      <c r="G178" s="46">
        <f>IF(ISBLANK('Team Matches'!G225),0,1)</f>
        <v>1</v>
      </c>
      <c r="H178" s="46">
        <f>IF(ISBLANK('Team Matches'!H225),0,1)</f>
        <v>0</v>
      </c>
      <c r="I178" s="46">
        <f>IF((SUM(G178:H178)&gt;SUM(D178:E178)),1,0)</f>
        <v>1</v>
      </c>
      <c r="J178" s="46">
        <f>IF((SUM(D178:E178)&gt;SUM(G178:H178)),1,0)</f>
        <v>0</v>
      </c>
      <c r="K178" s="51"/>
    </row>
    <row r="179" spans="1:11" ht="14.25" customHeight="1">
      <c r="A179" s="50"/>
      <c r="B179" s="46">
        <f>IF((SUM(D179:E179)&gt;SUM(G179:H179)),1,0)</f>
        <v>0</v>
      </c>
      <c r="C179" s="46">
        <f>IF((SUM(D179:E179)&lt;SUM(G179:H179)),1,0)</f>
        <v>0</v>
      </c>
      <c r="D179" s="46">
        <f>IF(ISBLANK('Team Matches'!D226),0,1)</f>
        <v>1</v>
      </c>
      <c r="E179" s="46">
        <f>IF(ISBLANK('Team Matches'!E226),0,1)</f>
        <v>1</v>
      </c>
      <c r="F179" s="46" t="str">
        <f>IF(AND((SUM(D179:E179)=SUM(G179:H179)),(SUM(D179:E179,G179:H179)&lt;&gt;0)),"X","")</f>
        <v>X</v>
      </c>
      <c r="G179" s="46">
        <f>IF(ISBLANK('Team Matches'!G226),0,1)</f>
        <v>1</v>
      </c>
      <c r="H179" s="46">
        <f>IF(ISBLANK('Team Matches'!H226),0,1)</f>
        <v>1</v>
      </c>
      <c r="I179" s="46">
        <f>IF((SUM(G179:H179)&gt;SUM(D179:E179)),1,0)</f>
        <v>0</v>
      </c>
      <c r="J179" s="46">
        <f>IF((SUM(D179:E179)&gt;SUM(G179:H179)),1,0)</f>
        <v>0</v>
      </c>
      <c r="K179" s="51"/>
    </row>
    <row r="180" spans="1:11" ht="14.25" customHeight="1">
      <c r="A180" s="50"/>
      <c r="B180" s="46">
        <f>IF((SUM(D180:E180)&gt;SUM(G180:H180)),1,0)</f>
        <v>0</v>
      </c>
      <c r="C180" s="46">
        <f>IF((SUM(D180:E180)&lt;SUM(G180:H180)),1,0)</f>
        <v>0</v>
      </c>
      <c r="D180" s="46">
        <f>IF(ISBLANK('Team Matches'!D227),0,1)</f>
        <v>0</v>
      </c>
      <c r="E180" s="46">
        <f>IF(ISBLANK('Team Matches'!E227),0,1)</f>
        <v>0</v>
      </c>
      <c r="F180" s="46" t="str">
        <f>IF(AND((SUM(D180:E180)=SUM(G180:H180)),(SUM(D180:E180,G180:H180)&lt;&gt;0)),"X","")</f>
        <v/>
      </c>
      <c r="G180" s="46">
        <f>IF(ISBLANK('Team Matches'!G227),0,1)</f>
        <v>0</v>
      </c>
      <c r="H180" s="46">
        <f>IF(ISBLANK('Team Matches'!H227),0,1)</f>
        <v>0</v>
      </c>
      <c r="I180" s="46">
        <f>IF((SUM(G180:H180)&gt;SUM(D180:E180)),1,0)</f>
        <v>0</v>
      </c>
      <c r="J180" s="46">
        <f>IF((SUM(D180:E180)&gt;SUM(G180:H180)),1,0)</f>
        <v>0</v>
      </c>
      <c r="K180" s="51"/>
    </row>
    <row r="181" spans="1:11" ht="14.25" customHeight="1">
      <c r="A181" s="50"/>
      <c r="B181" s="46">
        <f>IF((SUM(D181:E181)&gt;SUM(G181:H181)),1,0)</f>
        <v>0</v>
      </c>
      <c r="C181" s="46">
        <f>IF((SUM(D181:E181)&lt;SUM(G181:H181)),1,0)</f>
        <v>0</v>
      </c>
      <c r="D181" s="46">
        <f>IF(ISBLANK('Team Matches'!D228),0,1)</f>
        <v>0</v>
      </c>
      <c r="E181" s="46">
        <f>IF(ISBLANK('Team Matches'!E228),0,1)</f>
        <v>0</v>
      </c>
      <c r="F181" s="46" t="str">
        <f>IF(AND((SUM(D181:E181)=SUM(G181:H181)),(SUM(D181:E181,G181:H181)&lt;&gt;0)),"X","")</f>
        <v/>
      </c>
      <c r="G181" s="46">
        <f>IF(ISBLANK('Team Matches'!G228),0,1)</f>
        <v>0</v>
      </c>
      <c r="H181" s="46">
        <f>IF(ISBLANK('Team Matches'!H228),0,1)</f>
        <v>0</v>
      </c>
      <c r="I181" s="46">
        <f>IF((SUM(G181:H181)&gt;SUM(D181:E181)),1,0)</f>
        <v>0</v>
      </c>
      <c r="J181" s="46">
        <f>IF((SUM(D181:E181)&gt;SUM(G181:H181)),1,0)</f>
        <v>0</v>
      </c>
      <c r="K181" s="51"/>
    </row>
    <row r="182" spans="1:11" ht="14.25" customHeight="1">
      <c r="A182" s="66" t="s">
        <v>191</v>
      </c>
      <c r="B182" s="46">
        <f>SUM(B177:B181)</f>
        <v>0</v>
      </c>
      <c r="C182" s="46">
        <f>SUM(C177:C181)</f>
        <v>1</v>
      </c>
      <c r="D182" s="46">
        <f>SUM(D177:D181)</f>
        <v>1</v>
      </c>
      <c r="E182" s="46">
        <f>SUM(E177:E181)</f>
        <v>1</v>
      </c>
      <c r="F182" s="106"/>
      <c r="G182" s="46">
        <f>SUM(G177:G181)</f>
        <v>2</v>
      </c>
      <c r="H182" s="46">
        <f>SUM(H177:H181)</f>
        <v>1</v>
      </c>
      <c r="I182" s="46">
        <f>SUM(I177:I181)</f>
        <v>1</v>
      </c>
      <c r="J182" s="46">
        <f>SUM(J177:J181)</f>
        <v>0</v>
      </c>
      <c r="K182" s="51"/>
    </row>
    <row r="183" spans="1:11" ht="14.25" customHeight="1">
      <c r="A183" s="50"/>
      <c r="B183" s="106"/>
      <c r="C183" s="106"/>
      <c r="D183" s="106"/>
      <c r="E183" s="106"/>
      <c r="F183" s="106"/>
      <c r="G183" s="106"/>
      <c r="H183" s="106"/>
      <c r="I183" s="106"/>
      <c r="J183" s="106"/>
      <c r="K183" s="51"/>
    </row>
    <row r="184" spans="1:11" s="44" customFormat="1" ht="14.25" customHeight="1">
      <c r="A184" s="50"/>
      <c r="B184" s="45" t="s">
        <v>192</v>
      </c>
      <c r="C184" s="36" t="s">
        <v>193</v>
      </c>
      <c r="D184" s="36" t="s">
        <v>194</v>
      </c>
      <c r="E184" s="36" t="s">
        <v>195</v>
      </c>
      <c r="F184" s="36" t="s">
        <v>196</v>
      </c>
      <c r="G184" s="36" t="s">
        <v>197</v>
      </c>
      <c r="H184" s="36" t="s">
        <v>198</v>
      </c>
      <c r="I184" s="36" t="s">
        <v>199</v>
      </c>
      <c r="J184" s="36" t="s">
        <v>200</v>
      </c>
      <c r="K184" s="52" t="s">
        <v>201</v>
      </c>
    </row>
    <row r="185" spans="1:11" s="44" customFormat="1" ht="14.25" customHeight="1">
      <c r="A185" s="53" t="s">
        <v>217</v>
      </c>
      <c r="B185" s="54">
        <f>'Team Matches'!C232</f>
        <v>0</v>
      </c>
      <c r="C185" s="55">
        <f>'Team Matches Results Tally'!B182</f>
        <v>0</v>
      </c>
      <c r="D185" s="55">
        <f>SUM('Team Matches Results Tally'!D182:E182)</f>
        <v>2</v>
      </c>
      <c r="E185" s="55">
        <f>'Team Matches Results Tally'!C182</f>
        <v>1</v>
      </c>
      <c r="F185" s="54">
        <f>'Team Matches'!I232</f>
        <v>1</v>
      </c>
      <c r="G185" s="55">
        <f>'Team Matches Results Tally'!I182</f>
        <v>1</v>
      </c>
      <c r="H185" s="55">
        <f>SUM('Team Matches Results Tally'!G182:H182)</f>
        <v>3</v>
      </c>
      <c r="I185" s="55">
        <f>'Team Matches Results Tally'!J182</f>
        <v>0</v>
      </c>
      <c r="J185" s="54" t="str">
        <f>IF(AND(B185=1,F185&lt;&gt;1),'Team Matches'!B221,IF(AND(F185=1,B185&lt;&gt;1),'Team Matches'!G221,""))</f>
        <v>COMP-1</v>
      </c>
      <c r="K185" s="56" t="str">
        <f>IF(AND(B185=1,F185&lt;&gt;1),'Team Matches'!G221,IF(AND(F185=1,B185&lt;&gt;1),'Team Matches'!B221,""))</f>
        <v>OBUKAN</v>
      </c>
    </row>
    <row r="186" spans="1:11" s="82" customFormat="1" ht="14.25" customHeight="1">
      <c r="A186" s="36"/>
      <c r="B186" s="106"/>
      <c r="C186" s="46"/>
      <c r="D186" s="46"/>
      <c r="E186" s="46"/>
      <c r="F186" s="106"/>
      <c r="G186" s="46"/>
      <c r="H186" s="46"/>
      <c r="I186" s="46"/>
      <c r="J186" s="106"/>
      <c r="K186" s="106"/>
    </row>
    <row r="188" spans="1:11" ht="14.25" customHeight="1">
      <c r="A188" s="47" t="s">
        <v>179</v>
      </c>
      <c r="B188" s="48"/>
      <c r="C188" s="48"/>
      <c r="D188" s="48"/>
      <c r="E188" s="48"/>
      <c r="F188" s="48"/>
      <c r="G188" s="48"/>
      <c r="H188" s="48"/>
      <c r="I188" s="48"/>
      <c r="J188" s="48"/>
      <c r="K188" s="49"/>
    </row>
    <row r="189" spans="1:11" ht="14.25" customHeight="1">
      <c r="A189" s="50"/>
      <c r="B189" s="109" t="s">
        <v>188</v>
      </c>
      <c r="C189" s="109" t="s">
        <v>189</v>
      </c>
      <c r="D189" s="119" t="s">
        <v>190</v>
      </c>
      <c r="E189" s="120"/>
      <c r="F189" s="120"/>
      <c r="G189" s="120"/>
      <c r="H189" s="120"/>
      <c r="I189" s="109" t="s">
        <v>188</v>
      </c>
      <c r="J189" s="109" t="s">
        <v>189</v>
      </c>
      <c r="K189" s="51"/>
    </row>
    <row r="190" spans="1:11" ht="14.25" customHeight="1">
      <c r="A190" s="50"/>
      <c r="B190" s="46">
        <f>IF((SUM(D190:E190)&gt;SUM(G190:H190)),1,0)</f>
        <v>0</v>
      </c>
      <c r="C190" s="46">
        <f>IF((SUM(D190:E190)&lt;SUM(G190:H190)),1,0)</f>
        <v>0</v>
      </c>
      <c r="D190" s="46">
        <f>IF(ISBLANK('Team Matches'!D241),0,1)</f>
        <v>0</v>
      </c>
      <c r="E190" s="46">
        <f>IF(ISBLANK('Team Matches'!E241),0,1)</f>
        <v>0</v>
      </c>
      <c r="F190" s="46" t="str">
        <f>IF(AND((SUM(D190:E190)=SUM(G190:H190)),(SUM(D190:E190,G190:H190)&lt;&gt;0)),"X","")</f>
        <v/>
      </c>
      <c r="G190" s="46">
        <f>IF(ISBLANK('Team Matches'!G241),0,1)</f>
        <v>0</v>
      </c>
      <c r="H190" s="46">
        <f>IF(ISBLANK('Team Matches'!H241),0,1)</f>
        <v>0</v>
      </c>
      <c r="I190" s="46">
        <f>IF((SUM(G190:H190)&gt;SUM(D190:E190)),1,0)</f>
        <v>0</v>
      </c>
      <c r="J190" s="46">
        <f>IF((SUM(D190:E190)&gt;SUM(G190:H190)),1,0)</f>
        <v>0</v>
      </c>
      <c r="K190" s="51"/>
    </row>
    <row r="191" spans="1:11" ht="14.25" customHeight="1">
      <c r="A191" s="50"/>
      <c r="B191" s="46">
        <f>IF((SUM(D191:E191)&gt;SUM(G191:H191)),1,0)</f>
        <v>0</v>
      </c>
      <c r="C191" s="46">
        <f>IF((SUM(D191:E191)&lt;SUM(G191:H191)),1,0)</f>
        <v>1</v>
      </c>
      <c r="D191" s="46">
        <f>IF(ISBLANK('Team Matches'!D242),0,1)</f>
        <v>0</v>
      </c>
      <c r="E191" s="46">
        <f>IF(ISBLANK('Team Matches'!E242),0,1)</f>
        <v>0</v>
      </c>
      <c r="F191" s="46" t="str">
        <f>IF(AND((SUM(D191:E191)=SUM(G191:H191)),(SUM(D191:E191,G191:H191)&lt;&gt;0)),"X","")</f>
        <v/>
      </c>
      <c r="G191" s="46">
        <f>IF(ISBLANK('Team Matches'!G242),0,1)</f>
        <v>1</v>
      </c>
      <c r="H191" s="46">
        <f>IF(ISBLANK('Team Matches'!H242),0,1)</f>
        <v>1</v>
      </c>
      <c r="I191" s="46">
        <f>IF((SUM(G191:H191)&gt;SUM(D191:E191)),1,0)</f>
        <v>1</v>
      </c>
      <c r="J191" s="46">
        <f>IF((SUM(D191:E191)&gt;SUM(G191:H191)),1,0)</f>
        <v>0</v>
      </c>
      <c r="K191" s="51"/>
    </row>
    <row r="192" spans="1:11" ht="14.25" customHeight="1">
      <c r="A192" s="50"/>
      <c r="B192" s="46">
        <f>IF((SUM(D192:E192)&gt;SUM(G192:H192)),1,0)</f>
        <v>0</v>
      </c>
      <c r="C192" s="46">
        <f>IF((SUM(D192:E192)&lt;SUM(G192:H192)),1,0)</f>
        <v>1</v>
      </c>
      <c r="D192" s="46">
        <f>IF(ISBLANK('Team Matches'!D243),0,1)</f>
        <v>0</v>
      </c>
      <c r="E192" s="46">
        <f>IF(ISBLANK('Team Matches'!E243),0,1)</f>
        <v>0</v>
      </c>
      <c r="F192" s="46" t="str">
        <f>IF(AND((SUM(D192:E192)=SUM(G192:H192)),(SUM(D192:E192,G192:H192)&lt;&gt;0)),"X","")</f>
        <v/>
      </c>
      <c r="G192" s="46">
        <f>IF(ISBLANK('Team Matches'!G243),0,1)</f>
        <v>1</v>
      </c>
      <c r="H192" s="46">
        <f>IF(ISBLANK('Team Matches'!H243),0,1)</f>
        <v>1</v>
      </c>
      <c r="I192" s="46">
        <f>IF((SUM(G192:H192)&gt;SUM(D192:E192)),1,0)</f>
        <v>1</v>
      </c>
      <c r="J192" s="46">
        <f>IF((SUM(D192:E192)&gt;SUM(G192:H192)),1,0)</f>
        <v>0</v>
      </c>
      <c r="K192" s="51"/>
    </row>
    <row r="193" spans="1:11" ht="14.25" customHeight="1">
      <c r="A193" s="50"/>
      <c r="B193" s="46">
        <f>IF((SUM(D193:E193)&gt;SUM(G193:H193)),1,0)</f>
        <v>0</v>
      </c>
      <c r="C193" s="46">
        <f>IF((SUM(D193:E193)&lt;SUM(G193:H193)),1,0)</f>
        <v>0</v>
      </c>
      <c r="D193" s="46">
        <f>IF(ISBLANK('Team Matches'!D244),0,1)</f>
        <v>0</v>
      </c>
      <c r="E193" s="46">
        <f>IF(ISBLANK('Team Matches'!E244),0,1)</f>
        <v>0</v>
      </c>
      <c r="F193" s="46" t="str">
        <f>IF(AND((SUM(D193:E193)=SUM(G193:H193)),(SUM(D193:E193,G193:H193)&lt;&gt;0)),"X","")</f>
        <v/>
      </c>
      <c r="G193" s="46">
        <f>IF(ISBLANK('Team Matches'!G244),0,1)</f>
        <v>0</v>
      </c>
      <c r="H193" s="46">
        <f>IF(ISBLANK('Team Matches'!H244),0,1)</f>
        <v>0</v>
      </c>
      <c r="I193" s="46">
        <f>IF((SUM(G193:H193)&gt;SUM(D193:E193)),1,0)</f>
        <v>0</v>
      </c>
      <c r="J193" s="46">
        <f>IF((SUM(D193:E193)&gt;SUM(G193:H193)),1,0)</f>
        <v>0</v>
      </c>
      <c r="K193" s="51"/>
    </row>
    <row r="194" spans="1:11" ht="14.25" customHeight="1">
      <c r="A194" s="50"/>
      <c r="B194" s="46">
        <f>IF((SUM(D194:E194)&gt;SUM(G194:H194)),1,0)</f>
        <v>1</v>
      </c>
      <c r="C194" s="46">
        <f>IF((SUM(D194:E194)&lt;SUM(G194:H194)),1,0)</f>
        <v>0</v>
      </c>
      <c r="D194" s="46">
        <f>IF(ISBLANK('Team Matches'!D245),0,1)</f>
        <v>1</v>
      </c>
      <c r="E194" s="46">
        <f>IF(ISBLANK('Team Matches'!E245),0,1)</f>
        <v>0</v>
      </c>
      <c r="F194" s="46" t="str">
        <f>IF(AND((SUM(D194:E194)=SUM(G194:H194)),(SUM(D194:E194,G194:H194)&lt;&gt;0)),"X","")</f>
        <v/>
      </c>
      <c r="G194" s="46">
        <f>IF(ISBLANK('Team Matches'!G245),0,1)</f>
        <v>0</v>
      </c>
      <c r="H194" s="46">
        <f>IF(ISBLANK('Team Matches'!H245),0,1)</f>
        <v>0</v>
      </c>
      <c r="I194" s="46">
        <f>IF((SUM(G194:H194)&gt;SUM(D194:E194)),1,0)</f>
        <v>0</v>
      </c>
      <c r="J194" s="46">
        <f>IF((SUM(D194:E194)&gt;SUM(G194:H194)),1,0)</f>
        <v>1</v>
      </c>
      <c r="K194" s="51"/>
    </row>
    <row r="195" spans="1:11" ht="14.25" customHeight="1">
      <c r="A195" s="66" t="s">
        <v>191</v>
      </c>
      <c r="B195" s="46">
        <f>SUM(B190:B194)</f>
        <v>1</v>
      </c>
      <c r="C195" s="46">
        <f>SUM(C190:C194)</f>
        <v>2</v>
      </c>
      <c r="D195" s="46">
        <f>SUM(D190:D194)</f>
        <v>1</v>
      </c>
      <c r="E195" s="46">
        <f>SUM(E190:E194)</f>
        <v>0</v>
      </c>
      <c r="F195" s="106"/>
      <c r="G195" s="46">
        <f>SUM(G190:G194)</f>
        <v>2</v>
      </c>
      <c r="H195" s="46">
        <f>SUM(H190:H194)</f>
        <v>2</v>
      </c>
      <c r="I195" s="46">
        <f>SUM(I190:I194)</f>
        <v>2</v>
      </c>
      <c r="J195" s="46">
        <f>SUM(J190:J194)</f>
        <v>1</v>
      </c>
      <c r="K195" s="51"/>
    </row>
    <row r="196" spans="1:11" ht="14.25" customHeight="1">
      <c r="A196" s="50"/>
      <c r="B196" s="106"/>
      <c r="C196" s="106"/>
      <c r="D196" s="106"/>
      <c r="E196" s="106"/>
      <c r="F196" s="106"/>
      <c r="G196" s="106"/>
      <c r="H196" s="106"/>
      <c r="I196" s="106"/>
      <c r="J196" s="106"/>
      <c r="K196" s="51"/>
    </row>
    <row r="197" spans="1:11" s="44" customFormat="1" ht="14.25" customHeight="1">
      <c r="A197" s="50"/>
      <c r="B197" s="45" t="s">
        <v>192</v>
      </c>
      <c r="C197" s="36" t="s">
        <v>193</v>
      </c>
      <c r="D197" s="36" t="s">
        <v>194</v>
      </c>
      <c r="E197" s="36" t="s">
        <v>195</v>
      </c>
      <c r="F197" s="36" t="s">
        <v>196</v>
      </c>
      <c r="G197" s="36" t="s">
        <v>197</v>
      </c>
      <c r="H197" s="36" t="s">
        <v>198</v>
      </c>
      <c r="I197" s="36" t="s">
        <v>199</v>
      </c>
      <c r="J197" s="36" t="s">
        <v>200</v>
      </c>
      <c r="K197" s="52" t="s">
        <v>201</v>
      </c>
    </row>
    <row r="198" spans="1:11" s="44" customFormat="1" ht="14.25" customHeight="1">
      <c r="A198" s="53" t="s">
        <v>218</v>
      </c>
      <c r="B198" s="54">
        <f>'Team Matches'!C249</f>
        <v>0</v>
      </c>
      <c r="C198" s="55">
        <f>'Team Matches Results Tally'!B195</f>
        <v>1</v>
      </c>
      <c r="D198" s="55">
        <f>SUM('Team Matches Results Tally'!D195:E195)</f>
        <v>1</v>
      </c>
      <c r="E198" s="55">
        <f>'Team Matches Results Tally'!C195</f>
        <v>2</v>
      </c>
      <c r="F198" s="54">
        <f>'Team Matches'!I249</f>
        <v>1</v>
      </c>
      <c r="G198" s="55">
        <f>'Team Matches Results Tally'!I195</f>
        <v>2</v>
      </c>
      <c r="H198" s="55">
        <f>SUM('Team Matches Results Tally'!G195:H195)</f>
        <v>4</v>
      </c>
      <c r="I198" s="55">
        <f>'Team Matches Results Tally'!J195</f>
        <v>1</v>
      </c>
      <c r="J198" s="54" t="str">
        <f>IF(AND(B198=1,F198&lt;&gt;1),'Team Matches'!B238,IF(AND(F198=1,B198&lt;&gt;1),'Team Matches'!G238,""))</f>
        <v>SWKIF-2</v>
      </c>
      <c r="K198" s="56" t="str">
        <f>IF(AND(B198=1,F198&lt;&gt;1),'Team Matches'!G238,IF(AND(F198=1,B198&lt;&gt;1),'Team Matches'!B238,""))</f>
        <v>OBUKAN</v>
      </c>
    </row>
    <row r="199" spans="1:11" s="82" customFormat="1" ht="14.25" customHeight="1">
      <c r="A199" s="36"/>
      <c r="B199" s="106"/>
      <c r="C199" s="46"/>
      <c r="D199" s="46"/>
      <c r="E199" s="46"/>
      <c r="F199" s="106"/>
      <c r="G199" s="46"/>
      <c r="H199" s="46"/>
      <c r="I199" s="46"/>
      <c r="J199" s="106"/>
      <c r="K199" s="106"/>
    </row>
    <row r="201" spans="1:11" ht="14.25" customHeight="1">
      <c r="A201" s="47" t="s">
        <v>180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9"/>
    </row>
    <row r="202" spans="1:11" ht="14.25" customHeight="1">
      <c r="A202" s="50"/>
      <c r="B202" s="109" t="s">
        <v>188</v>
      </c>
      <c r="C202" s="109" t="s">
        <v>189</v>
      </c>
      <c r="D202" s="119" t="s">
        <v>190</v>
      </c>
      <c r="E202" s="120"/>
      <c r="F202" s="120"/>
      <c r="G202" s="120"/>
      <c r="H202" s="120"/>
      <c r="I202" s="109" t="s">
        <v>188</v>
      </c>
      <c r="J202" s="109" t="s">
        <v>189</v>
      </c>
      <c r="K202" s="51"/>
    </row>
    <row r="203" spans="1:11" ht="14.25" customHeight="1">
      <c r="A203" s="50"/>
      <c r="B203" s="46">
        <f>IF((SUM(D203:E203)&gt;SUM(G203:H203)),1,0)</f>
        <v>0</v>
      </c>
      <c r="C203" s="46">
        <f>IF((SUM(D203:E203)&lt;SUM(G203:H203)),1,0)</f>
        <v>0</v>
      </c>
      <c r="D203" s="46">
        <f>IF(ISBLANK('Team Matches'!D258),0,1)</f>
        <v>0</v>
      </c>
      <c r="E203" s="46">
        <f>IF(ISBLANK('Team Matches'!E258),0,1)</f>
        <v>0</v>
      </c>
      <c r="F203" s="46" t="str">
        <f>IF(AND((SUM(D203:E203)=SUM(G203:H203)),(SUM(D203:E203,G203:H203)&lt;&gt;0)),"X","")</f>
        <v/>
      </c>
      <c r="G203" s="46">
        <f>IF(ISBLANK('Team Matches'!G258),0,1)</f>
        <v>0</v>
      </c>
      <c r="H203" s="46">
        <f>IF(ISBLANK('Team Matches'!H258),0,1)</f>
        <v>0</v>
      </c>
      <c r="I203" s="46">
        <f>IF((SUM(G203:H203)&gt;SUM(D203:E203)),1,0)</f>
        <v>0</v>
      </c>
      <c r="J203" s="46">
        <f>IF((SUM(D203:E203)&gt;SUM(G203:H203)),1,0)</f>
        <v>0</v>
      </c>
      <c r="K203" s="51"/>
    </row>
    <row r="204" spans="1:11" ht="14.25" customHeight="1">
      <c r="A204" s="50"/>
      <c r="B204" s="46">
        <f>IF((SUM(D204:E204)&gt;SUM(G204:H204)),1,0)</f>
        <v>1</v>
      </c>
      <c r="C204" s="46">
        <f>IF((SUM(D204:E204)&lt;SUM(G204:H204)),1,0)</f>
        <v>0</v>
      </c>
      <c r="D204" s="46">
        <f>IF(ISBLANK('Team Matches'!D259),0,1)</f>
        <v>1</v>
      </c>
      <c r="E204" s="46">
        <f>IF(ISBLANK('Team Matches'!E259),0,1)</f>
        <v>0</v>
      </c>
      <c r="F204" s="46" t="str">
        <f>IF(AND((SUM(D204:E204)=SUM(G204:H204)),(SUM(D204:E204,G204:H204)&lt;&gt;0)),"X","")</f>
        <v/>
      </c>
      <c r="G204" s="46">
        <f>IF(ISBLANK('Team Matches'!G259),0,1)</f>
        <v>0</v>
      </c>
      <c r="H204" s="46">
        <f>IF(ISBLANK('Team Matches'!H259),0,1)</f>
        <v>0</v>
      </c>
      <c r="I204" s="46">
        <f>IF((SUM(G204:H204)&gt;SUM(D204:E204)),1,0)</f>
        <v>0</v>
      </c>
      <c r="J204" s="46">
        <f>IF((SUM(D204:E204)&gt;SUM(G204:H204)),1,0)</f>
        <v>1</v>
      </c>
      <c r="K204" s="51"/>
    </row>
    <row r="205" spans="1:11" ht="14.25" customHeight="1">
      <c r="A205" s="50"/>
      <c r="B205" s="46">
        <f>IF((SUM(D205:E205)&gt;SUM(G205:H205)),1,0)</f>
        <v>1</v>
      </c>
      <c r="C205" s="46">
        <f>IF((SUM(D205:E205)&lt;SUM(G205:H205)),1,0)</f>
        <v>0</v>
      </c>
      <c r="D205" s="46">
        <f>IF(ISBLANK('Team Matches'!D260),0,1)</f>
        <v>1</v>
      </c>
      <c r="E205" s="46">
        <f>IF(ISBLANK('Team Matches'!E260),0,1)</f>
        <v>1</v>
      </c>
      <c r="F205" s="46" t="str">
        <f>IF(AND((SUM(D205:E205)=SUM(G205:H205)),(SUM(D205:E205,G205:H205)&lt;&gt;0)),"X","")</f>
        <v/>
      </c>
      <c r="G205" s="46">
        <f>IF(ISBLANK('Team Matches'!G260),0,1)</f>
        <v>0</v>
      </c>
      <c r="H205" s="46">
        <f>IF(ISBLANK('Team Matches'!H260),0,1)</f>
        <v>0</v>
      </c>
      <c r="I205" s="46">
        <f>IF((SUM(G205:H205)&gt;SUM(D205:E205)),1,0)</f>
        <v>0</v>
      </c>
      <c r="J205" s="46">
        <f>IF((SUM(D205:E205)&gt;SUM(G205:H205)),1,0)</f>
        <v>1</v>
      </c>
      <c r="K205" s="51"/>
    </row>
    <row r="206" spans="1:11" ht="14.25" customHeight="1">
      <c r="A206" s="50"/>
      <c r="B206" s="46">
        <f>IF((SUM(D206:E206)&gt;SUM(G206:H206)),1,0)</f>
        <v>0</v>
      </c>
      <c r="C206" s="46">
        <f>IF((SUM(D206:E206)&lt;SUM(G206:H206)),1,0)</f>
        <v>0</v>
      </c>
      <c r="D206" s="46">
        <f>IF(ISBLANK('Team Matches'!D261),0,1)</f>
        <v>1</v>
      </c>
      <c r="E206" s="46">
        <f>IF(ISBLANK('Team Matches'!E261),0,1)</f>
        <v>0</v>
      </c>
      <c r="F206" s="46" t="str">
        <f>IF(AND((SUM(D206:E206)=SUM(G206:H206)),(SUM(D206:E206,G206:H206)&lt;&gt;0)),"X","")</f>
        <v>X</v>
      </c>
      <c r="G206" s="46">
        <f>IF(ISBLANK('Team Matches'!G261),0,1)</f>
        <v>1</v>
      </c>
      <c r="H206" s="46">
        <f>IF(ISBLANK('Team Matches'!H261),0,1)</f>
        <v>0</v>
      </c>
      <c r="I206" s="46">
        <f>IF((SUM(G206:H206)&gt;SUM(D206:E206)),1,0)</f>
        <v>0</v>
      </c>
      <c r="J206" s="46">
        <f>IF((SUM(D206:E206)&gt;SUM(G206:H206)),1,0)</f>
        <v>0</v>
      </c>
      <c r="K206" s="51"/>
    </row>
    <row r="207" spans="1:11" ht="14.25" customHeight="1">
      <c r="A207" s="50"/>
      <c r="B207" s="46">
        <f>IF((SUM(D207:E207)&gt;SUM(G207:H207)),1,0)</f>
        <v>1</v>
      </c>
      <c r="C207" s="46">
        <f>IF((SUM(D207:E207)&lt;SUM(G207:H207)),1,0)</f>
        <v>0</v>
      </c>
      <c r="D207" s="46">
        <f>IF(ISBLANK('Team Matches'!D262),0,1)</f>
        <v>1</v>
      </c>
      <c r="E207" s="46">
        <f>IF(ISBLANK('Team Matches'!E262),0,1)</f>
        <v>0</v>
      </c>
      <c r="F207" s="46" t="str">
        <f>IF(AND((SUM(D207:E207)=SUM(G207:H207)),(SUM(D207:E207,G207:H207)&lt;&gt;0)),"X","")</f>
        <v/>
      </c>
      <c r="G207" s="46">
        <f>IF(ISBLANK('Team Matches'!G262),0,1)</f>
        <v>0</v>
      </c>
      <c r="H207" s="46">
        <f>IF(ISBLANK('Team Matches'!H262),0,1)</f>
        <v>0</v>
      </c>
      <c r="I207" s="46">
        <f>IF((SUM(G207:H207)&gt;SUM(D207:E207)),1,0)</f>
        <v>0</v>
      </c>
      <c r="J207" s="46">
        <f>IF((SUM(D207:E207)&gt;SUM(G207:H207)),1,0)</f>
        <v>1</v>
      </c>
      <c r="K207" s="51"/>
    </row>
    <row r="208" spans="1:11" ht="14.25" customHeight="1">
      <c r="A208" s="66" t="s">
        <v>191</v>
      </c>
      <c r="B208" s="46">
        <f>SUM(B203:B207)</f>
        <v>3</v>
      </c>
      <c r="C208" s="46">
        <f>SUM(C203:C207)</f>
        <v>0</v>
      </c>
      <c r="D208" s="46">
        <f>SUM(D203:D207)</f>
        <v>4</v>
      </c>
      <c r="E208" s="46">
        <f>SUM(E203:E207)</f>
        <v>1</v>
      </c>
      <c r="F208" s="106"/>
      <c r="G208" s="46">
        <f>SUM(G203:G207)</f>
        <v>1</v>
      </c>
      <c r="H208" s="46">
        <f>SUM(H203:H207)</f>
        <v>0</v>
      </c>
      <c r="I208" s="46">
        <f>SUM(I203:I207)</f>
        <v>0</v>
      </c>
      <c r="J208" s="46">
        <f>SUM(J203:J207)</f>
        <v>3</v>
      </c>
      <c r="K208" s="51"/>
    </row>
    <row r="209" spans="1:11" ht="14.25" customHeight="1">
      <c r="A209" s="50"/>
      <c r="B209" s="106"/>
      <c r="C209" s="106"/>
      <c r="D209" s="106"/>
      <c r="E209" s="106"/>
      <c r="F209" s="106"/>
      <c r="G209" s="106"/>
      <c r="H209" s="106"/>
      <c r="I209" s="106"/>
      <c r="J209" s="106"/>
      <c r="K209" s="51"/>
    </row>
    <row r="210" spans="1:11" s="44" customFormat="1" ht="14.25" customHeight="1">
      <c r="A210" s="50"/>
      <c r="B210" s="45" t="s">
        <v>192</v>
      </c>
      <c r="C210" s="36" t="s">
        <v>193</v>
      </c>
      <c r="D210" s="36" t="s">
        <v>194</v>
      </c>
      <c r="E210" s="36" t="s">
        <v>195</v>
      </c>
      <c r="F210" s="36" t="s">
        <v>196</v>
      </c>
      <c r="G210" s="36" t="s">
        <v>197</v>
      </c>
      <c r="H210" s="36" t="s">
        <v>198</v>
      </c>
      <c r="I210" s="36" t="s">
        <v>199</v>
      </c>
      <c r="J210" s="36" t="s">
        <v>200</v>
      </c>
      <c r="K210" s="52" t="s">
        <v>201</v>
      </c>
    </row>
    <row r="211" spans="1:11" s="44" customFormat="1" ht="14.25" customHeight="1">
      <c r="A211" s="53" t="s">
        <v>219</v>
      </c>
      <c r="B211" s="55">
        <f>'Team Matches'!C266</f>
        <v>1</v>
      </c>
      <c r="C211" s="55">
        <f>'Team Matches Results Tally'!B208</f>
        <v>3</v>
      </c>
      <c r="D211" s="55">
        <f>SUM('Team Matches Results Tally'!D208:E208)</f>
        <v>5</v>
      </c>
      <c r="E211" s="55">
        <f>'Team Matches Results Tally'!C208</f>
        <v>0</v>
      </c>
      <c r="F211" s="67">
        <f>'Team Matches'!I266</f>
        <v>0</v>
      </c>
      <c r="G211" s="55">
        <f>'Team Matches Results Tally'!I208</f>
        <v>0</v>
      </c>
      <c r="H211" s="55">
        <f>SUM('Team Matches Results Tally'!G208:H208)</f>
        <v>1</v>
      </c>
      <c r="I211" s="55">
        <f>'Team Matches Results Tally'!J208</f>
        <v>3</v>
      </c>
      <c r="J211" s="54" t="str">
        <f>IF(AND(B211=1,F211&lt;&gt;1),'Team Matches'!B255,IF(AND(F211=1,B211&lt;&gt;1),'Team Matches'!G255,""))</f>
        <v>CKF-1</v>
      </c>
      <c r="K211" s="56" t="str">
        <f>IF(AND(B211=1,F211&lt;&gt;1),'Team Matches'!G255,IF(AND(F211=1,B211&lt;&gt;1),'Team Matches'!B255,""))</f>
        <v>SWKIF-2</v>
      </c>
    </row>
    <row r="212" spans="1:11" s="82" customFormat="1" ht="14.25" customHeight="1">
      <c r="A212" s="36"/>
      <c r="B212" s="46"/>
      <c r="C212" s="46"/>
      <c r="D212" s="46"/>
      <c r="E212" s="46"/>
      <c r="F212" s="83"/>
      <c r="G212" s="46"/>
      <c r="H212" s="46"/>
      <c r="I212" s="46"/>
      <c r="J212" s="106"/>
      <c r="K212" s="106"/>
    </row>
    <row r="214" spans="1:11" ht="14.25" customHeight="1">
      <c r="A214" s="47" t="s">
        <v>181</v>
      </c>
      <c r="B214" s="48"/>
      <c r="C214" s="48"/>
      <c r="D214" s="48"/>
      <c r="E214" s="48"/>
      <c r="F214" s="48"/>
      <c r="G214" s="48"/>
      <c r="H214" s="48"/>
      <c r="I214" s="48"/>
      <c r="J214" s="48"/>
      <c r="K214" s="49"/>
    </row>
    <row r="215" spans="1:11" ht="14.25" customHeight="1">
      <c r="A215" s="50"/>
      <c r="B215" s="109" t="s">
        <v>188</v>
      </c>
      <c r="C215" s="109" t="s">
        <v>189</v>
      </c>
      <c r="D215" s="119" t="s">
        <v>190</v>
      </c>
      <c r="E215" s="120"/>
      <c r="F215" s="120"/>
      <c r="G215" s="120"/>
      <c r="H215" s="120"/>
      <c r="I215" s="109" t="s">
        <v>188</v>
      </c>
      <c r="J215" s="109" t="s">
        <v>189</v>
      </c>
      <c r="K215" s="51"/>
    </row>
    <row r="216" spans="1:11" ht="14.25" customHeight="1">
      <c r="A216" s="50"/>
      <c r="B216" s="46">
        <f>IF((SUM(D216:E216)&gt;SUM(G216:H216)),1,0)</f>
        <v>1</v>
      </c>
      <c r="C216" s="46">
        <f>IF((SUM(D216:E216)&lt;SUM(G216:H216)),1,0)</f>
        <v>0</v>
      </c>
      <c r="D216" s="46">
        <f>IF(ISBLANK('Team Matches'!D275),0,1)</f>
        <v>1</v>
      </c>
      <c r="E216" s="46">
        <f>IF(ISBLANK('Team Matches'!E275),0,1)</f>
        <v>0</v>
      </c>
      <c r="F216" s="46" t="str">
        <f>IF(AND((SUM(D216:E216)=SUM(G216:H216)),(SUM(D216:E216,G216:H216)&lt;&gt;0)),"X","")</f>
        <v/>
      </c>
      <c r="G216" s="46">
        <f>IF(ISBLANK('Team Matches'!G275),0,1)</f>
        <v>0</v>
      </c>
      <c r="H216" s="46">
        <f>IF(ISBLANK('Team Matches'!H275),0,1)</f>
        <v>0</v>
      </c>
      <c r="I216" s="46">
        <f>IF((SUM(G216:H216)&gt;SUM(D216:E216)),1,0)</f>
        <v>0</v>
      </c>
      <c r="J216" s="46">
        <f>IF((SUM(D216:E216)&gt;SUM(G216:H216)),1,0)</f>
        <v>1</v>
      </c>
      <c r="K216" s="51"/>
    </row>
    <row r="217" spans="1:11" ht="14.25" customHeight="1">
      <c r="A217" s="50"/>
      <c r="B217" s="46">
        <f>IF((SUM(D217:E217)&gt;SUM(G217:H217)),1,0)</f>
        <v>1</v>
      </c>
      <c r="C217" s="46">
        <f>IF((SUM(D217:E217)&lt;SUM(G217:H217)),1,0)</f>
        <v>0</v>
      </c>
      <c r="D217" s="46">
        <f>IF(ISBLANK('Team Matches'!D276),0,1)</f>
        <v>1</v>
      </c>
      <c r="E217" s="46">
        <f>IF(ISBLANK('Team Matches'!E276),0,1)</f>
        <v>1</v>
      </c>
      <c r="F217" s="46" t="str">
        <f>IF(AND((SUM(D217:E217)=SUM(G217:H217)),(SUM(D217:E217,G217:H217)&lt;&gt;0)),"X","")</f>
        <v/>
      </c>
      <c r="G217" s="46">
        <f>IF(ISBLANK('Team Matches'!G276),0,1)</f>
        <v>0</v>
      </c>
      <c r="H217" s="46">
        <f>IF(ISBLANK('Team Matches'!H276),0,1)</f>
        <v>0</v>
      </c>
      <c r="I217" s="46">
        <f>IF((SUM(G217:H217)&gt;SUM(D217:E217)),1,0)</f>
        <v>0</v>
      </c>
      <c r="J217" s="46">
        <f>IF((SUM(D217:E217)&gt;SUM(G217:H217)),1,0)</f>
        <v>1</v>
      </c>
      <c r="K217" s="51"/>
    </row>
    <row r="218" spans="1:11" ht="14.25" customHeight="1">
      <c r="A218" s="50"/>
      <c r="B218" s="46">
        <f>IF((SUM(D218:E218)&gt;SUM(G218:H218)),1,0)</f>
        <v>1</v>
      </c>
      <c r="C218" s="46">
        <f>IF((SUM(D218:E218)&lt;SUM(G218:H218)),1,0)</f>
        <v>0</v>
      </c>
      <c r="D218" s="46">
        <f>IF(ISBLANK('Team Matches'!D277),0,1)</f>
        <v>1</v>
      </c>
      <c r="E218" s="46">
        <f>IF(ISBLANK('Team Matches'!E277),0,1)</f>
        <v>1</v>
      </c>
      <c r="F218" s="46" t="str">
        <f>IF(AND((SUM(D218:E218)=SUM(G218:H218)),(SUM(D218:E218,G218:H218)&lt;&gt;0)),"X","")</f>
        <v/>
      </c>
      <c r="G218" s="46">
        <f>IF(ISBLANK('Team Matches'!G277),0,1)</f>
        <v>0</v>
      </c>
      <c r="H218" s="46">
        <f>IF(ISBLANK('Team Matches'!H277),0,1)</f>
        <v>0</v>
      </c>
      <c r="I218" s="46">
        <f>IF((SUM(G218:H218)&gt;SUM(D218:E218)),1,0)</f>
        <v>0</v>
      </c>
      <c r="J218" s="46">
        <f>IF((SUM(D218:E218)&gt;SUM(G218:H218)),1,0)</f>
        <v>1</v>
      </c>
      <c r="K218" s="51"/>
    </row>
    <row r="219" spans="1:11" ht="14.25" customHeight="1">
      <c r="A219" s="50"/>
      <c r="B219" s="46">
        <f>IF((SUM(D219:E219)&gt;SUM(G219:H219)),1,0)</f>
        <v>1</v>
      </c>
      <c r="C219" s="46">
        <f>IF((SUM(D219:E219)&lt;SUM(G219:H219)),1,0)</f>
        <v>0</v>
      </c>
      <c r="D219" s="46">
        <f>IF(ISBLANK('Team Matches'!D278),0,1)</f>
        <v>1</v>
      </c>
      <c r="E219" s="46">
        <f>IF(ISBLANK('Team Matches'!E278),0,1)</f>
        <v>0</v>
      </c>
      <c r="F219" s="46" t="str">
        <f>IF(AND((SUM(D219:E219)=SUM(G219:H219)),(SUM(D219:E219,G219:H219)&lt;&gt;0)),"X","")</f>
        <v/>
      </c>
      <c r="G219" s="46">
        <f>IF(ISBLANK('Team Matches'!G278),0,1)</f>
        <v>0</v>
      </c>
      <c r="H219" s="46">
        <f>IF(ISBLANK('Team Matches'!H278),0,1)</f>
        <v>0</v>
      </c>
      <c r="I219" s="46">
        <f>IF((SUM(G219:H219)&gt;SUM(D219:E219)),1,0)</f>
        <v>0</v>
      </c>
      <c r="J219" s="46">
        <f>IF((SUM(D219:E219)&gt;SUM(G219:H219)),1,0)</f>
        <v>1</v>
      </c>
      <c r="K219" s="51"/>
    </row>
    <row r="220" spans="1:11" ht="14.25" customHeight="1">
      <c r="A220" s="50"/>
      <c r="B220" s="46">
        <f>IF((SUM(D220:E220)&gt;SUM(G220:H220)),1,0)</f>
        <v>1</v>
      </c>
      <c r="C220" s="46">
        <f>IF((SUM(D220:E220)&lt;SUM(G220:H220)),1,0)</f>
        <v>0</v>
      </c>
      <c r="D220" s="46">
        <f>IF(ISBLANK('Team Matches'!D279),0,1)</f>
        <v>1</v>
      </c>
      <c r="E220" s="46">
        <f>IF(ISBLANK('Team Matches'!E279),0,1)</f>
        <v>1</v>
      </c>
      <c r="F220" s="46" t="str">
        <f>IF(AND((SUM(D220:E220)=SUM(G220:H220)),(SUM(D220:E220,G220:H220)&lt;&gt;0)),"X","")</f>
        <v/>
      </c>
      <c r="G220" s="46">
        <f>IF(ISBLANK('Team Matches'!G279),0,1)</f>
        <v>0</v>
      </c>
      <c r="H220" s="46">
        <f>IF(ISBLANK('Team Matches'!H279),0,1)</f>
        <v>0</v>
      </c>
      <c r="I220" s="46">
        <f>IF((SUM(G220:H220)&gt;SUM(D220:E220)),1,0)</f>
        <v>0</v>
      </c>
      <c r="J220" s="46">
        <f>IF((SUM(D220:E220)&gt;SUM(G220:H220)),1,0)</f>
        <v>1</v>
      </c>
      <c r="K220" s="51"/>
    </row>
    <row r="221" spans="1:11" ht="14.25" customHeight="1">
      <c r="A221" s="66" t="s">
        <v>191</v>
      </c>
      <c r="B221" s="46">
        <f>SUM(B216:B220)</f>
        <v>5</v>
      </c>
      <c r="C221" s="46">
        <f>SUM(C216:C220)</f>
        <v>0</v>
      </c>
      <c r="D221" s="46">
        <f>SUM(D216:D220)</f>
        <v>5</v>
      </c>
      <c r="E221" s="46">
        <f>SUM(E216:E220)</f>
        <v>3</v>
      </c>
      <c r="F221" s="106"/>
      <c r="G221" s="46">
        <f>SUM(G216:G220)</f>
        <v>0</v>
      </c>
      <c r="H221" s="46">
        <f>SUM(H216:H220)</f>
        <v>0</v>
      </c>
      <c r="I221" s="46">
        <f>SUM(I216:I220)</f>
        <v>0</v>
      </c>
      <c r="J221" s="46">
        <f>SUM(J216:J220)</f>
        <v>5</v>
      </c>
      <c r="K221" s="51"/>
    </row>
    <row r="222" spans="1:11" ht="14.25" customHeight="1">
      <c r="A222" s="50"/>
      <c r="B222" s="106"/>
      <c r="C222" s="106"/>
      <c r="D222" s="106"/>
      <c r="E222" s="106"/>
      <c r="F222" s="106"/>
      <c r="G222" s="106"/>
      <c r="H222" s="106"/>
      <c r="I222" s="106"/>
      <c r="J222" s="106"/>
      <c r="K222" s="51"/>
    </row>
    <row r="223" spans="1:11" s="44" customFormat="1" ht="14.25" customHeight="1">
      <c r="A223" s="50"/>
      <c r="B223" s="45" t="s">
        <v>192</v>
      </c>
      <c r="C223" s="36" t="s">
        <v>193</v>
      </c>
      <c r="D223" s="36" t="s">
        <v>194</v>
      </c>
      <c r="E223" s="36" t="s">
        <v>195</v>
      </c>
      <c r="F223" s="36" t="s">
        <v>196</v>
      </c>
      <c r="G223" s="36" t="s">
        <v>197</v>
      </c>
      <c r="H223" s="36" t="s">
        <v>198</v>
      </c>
      <c r="I223" s="36" t="s">
        <v>199</v>
      </c>
      <c r="J223" s="36" t="s">
        <v>200</v>
      </c>
      <c r="K223" s="52" t="s">
        <v>201</v>
      </c>
    </row>
    <row r="224" spans="1:11" s="44" customFormat="1" ht="14.25" customHeight="1">
      <c r="A224" s="53" t="s">
        <v>220</v>
      </c>
      <c r="B224" s="55">
        <f>'Team Matches'!C283</f>
        <v>1</v>
      </c>
      <c r="C224" s="55">
        <f>'Team Matches Results Tally'!B221</f>
        <v>5</v>
      </c>
      <c r="D224" s="55">
        <f>SUM('Team Matches Results Tally'!D221:E221)</f>
        <v>8</v>
      </c>
      <c r="E224" s="55">
        <f>'Team Matches Results Tally'!C221</f>
        <v>0</v>
      </c>
      <c r="F224" s="67">
        <f>'Team Matches'!I283</f>
        <v>0</v>
      </c>
      <c r="G224" s="55">
        <f>'Team Matches Results Tally'!I221</f>
        <v>0</v>
      </c>
      <c r="H224" s="55">
        <f>SUM('Team Matches Results Tally'!G221:H221)</f>
        <v>0</v>
      </c>
      <c r="I224" s="55">
        <f>'Team Matches Results Tally'!J221</f>
        <v>5</v>
      </c>
      <c r="J224" s="54" t="str">
        <f>IF(AND(B224=1,F224&lt;&gt;1),'Team Matches'!B272,IF(AND(F224=1,B224&lt;&gt;1),'Team Matches'!G272,""))</f>
        <v>SCO-1</v>
      </c>
      <c r="K224" s="56" t="str">
        <f>IF(AND(B224=1,F224&lt;&gt;1),'Team Matches'!G272,IF(AND(F224=1,B224&lt;&gt;1),'Team Matches'!B272,""))</f>
        <v>SWKIF-2</v>
      </c>
    </row>
    <row r="225" spans="1:11" s="82" customFormat="1" ht="14.25" customHeight="1">
      <c r="A225" s="36"/>
      <c r="B225" s="46"/>
      <c r="C225" s="46"/>
      <c r="D225" s="46"/>
      <c r="E225" s="46"/>
      <c r="F225" s="83"/>
      <c r="G225" s="46"/>
      <c r="H225" s="46"/>
      <c r="I225" s="46"/>
      <c r="J225" s="106"/>
      <c r="K225" s="106"/>
    </row>
    <row r="227" spans="1:11" ht="14.25" customHeight="1">
      <c r="A227" s="47" t="s">
        <v>182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9"/>
    </row>
    <row r="228" spans="1:11" ht="14.25" customHeight="1">
      <c r="A228" s="50"/>
      <c r="B228" s="109" t="s">
        <v>188</v>
      </c>
      <c r="C228" s="109" t="s">
        <v>189</v>
      </c>
      <c r="D228" s="119" t="s">
        <v>190</v>
      </c>
      <c r="E228" s="120"/>
      <c r="F228" s="120"/>
      <c r="G228" s="120"/>
      <c r="H228" s="120"/>
      <c r="I228" s="109" t="s">
        <v>188</v>
      </c>
      <c r="J228" s="109" t="s">
        <v>189</v>
      </c>
      <c r="K228" s="51"/>
    </row>
    <row r="229" spans="1:11" ht="14.25" customHeight="1">
      <c r="A229" s="50"/>
      <c r="B229" s="46">
        <f>IF((SUM(D229:E229)&gt;SUM(G229:H229)),1,0)</f>
        <v>1</v>
      </c>
      <c r="C229" s="46">
        <f>IF((SUM(D229:E229)&lt;SUM(G229:H229)),1,0)</f>
        <v>0</v>
      </c>
      <c r="D229" s="46">
        <f>IF(ISBLANK('Team Matches'!D292),0,1)</f>
        <v>1</v>
      </c>
      <c r="E229" s="46">
        <f>IF(ISBLANK('Team Matches'!E292),0,1)</f>
        <v>0</v>
      </c>
      <c r="F229" s="46" t="str">
        <f>IF(AND((SUM(D229:E229)=SUM(G229:H229)),(SUM(D229:E229,G229:H229)&lt;&gt;0)),"X","")</f>
        <v/>
      </c>
      <c r="G229" s="46">
        <f>IF(ISBLANK('Team Matches'!G292),0,1)</f>
        <v>0</v>
      </c>
      <c r="H229" s="46">
        <f>IF(ISBLANK('Team Matches'!H292),0,1)</f>
        <v>0</v>
      </c>
      <c r="I229" s="46">
        <f>IF((SUM(G229:H229)&gt;SUM(D229:E229)),1,0)</f>
        <v>0</v>
      </c>
      <c r="J229" s="46">
        <f>IF((SUM(D229:E229)&gt;SUM(G229:H229)),1,0)</f>
        <v>1</v>
      </c>
      <c r="K229" s="51"/>
    </row>
    <row r="230" spans="1:11" ht="14.25" customHeight="1">
      <c r="A230" s="50"/>
      <c r="B230" s="46">
        <f>IF((SUM(D230:E230)&gt;SUM(G230:H230)),1,0)</f>
        <v>1</v>
      </c>
      <c r="C230" s="46">
        <f>IF((SUM(D230:E230)&lt;SUM(G230:H230)),1,0)</f>
        <v>0</v>
      </c>
      <c r="D230" s="46">
        <f>IF(ISBLANK('Team Matches'!D293),0,1)</f>
        <v>1</v>
      </c>
      <c r="E230" s="46">
        <f>IF(ISBLANK('Team Matches'!E293),0,1)</f>
        <v>1</v>
      </c>
      <c r="F230" s="46" t="str">
        <f>IF(AND((SUM(D230:E230)=SUM(G230:H230)),(SUM(D230:E230,G230:H230)&lt;&gt;0)),"X","")</f>
        <v/>
      </c>
      <c r="G230" s="46">
        <f>IF(ISBLANK('Team Matches'!G293),0,1)</f>
        <v>0</v>
      </c>
      <c r="H230" s="46">
        <f>IF(ISBLANK('Team Matches'!H293),0,1)</f>
        <v>0</v>
      </c>
      <c r="I230" s="46">
        <f>IF((SUM(G230:H230)&gt;SUM(D230:E230)),1,0)</f>
        <v>0</v>
      </c>
      <c r="J230" s="46">
        <f>IF((SUM(D230:E230)&gt;SUM(G230:H230)),1,0)</f>
        <v>1</v>
      </c>
      <c r="K230" s="51"/>
    </row>
    <row r="231" spans="1:11" ht="14.25" customHeight="1">
      <c r="A231" s="50"/>
      <c r="B231" s="46">
        <f>IF((SUM(D231:E231)&gt;SUM(G231:H231)),1,0)</f>
        <v>1</v>
      </c>
      <c r="C231" s="46">
        <f>IF((SUM(D231:E231)&lt;SUM(G231:H231)),1,0)</f>
        <v>0</v>
      </c>
      <c r="D231" s="46">
        <f>IF(ISBLANK('Team Matches'!D294),0,1)</f>
        <v>1</v>
      </c>
      <c r="E231" s="46">
        <f>IF(ISBLANK('Team Matches'!E294),0,1)</f>
        <v>0</v>
      </c>
      <c r="F231" s="46" t="str">
        <f>IF(AND((SUM(D231:E231)=SUM(G231:H231)),(SUM(D231:E231,G231:H231)&lt;&gt;0)),"X","")</f>
        <v/>
      </c>
      <c r="G231" s="46">
        <f>IF(ISBLANK('Team Matches'!G294),0,1)</f>
        <v>0</v>
      </c>
      <c r="H231" s="46">
        <f>IF(ISBLANK('Team Matches'!H294),0,1)</f>
        <v>0</v>
      </c>
      <c r="I231" s="46">
        <f>IF((SUM(G231:H231)&gt;SUM(D231:E231)),1,0)</f>
        <v>0</v>
      </c>
      <c r="J231" s="46">
        <f>IF((SUM(D231:E231)&gt;SUM(G231:H231)),1,0)</f>
        <v>1</v>
      </c>
      <c r="K231" s="51"/>
    </row>
    <row r="232" spans="1:11" ht="14.25" customHeight="1">
      <c r="A232" s="50"/>
      <c r="B232" s="46">
        <f>IF((SUM(D232:E232)&gt;SUM(G232:H232)),1,0)</f>
        <v>1</v>
      </c>
      <c r="C232" s="46">
        <f>IF((SUM(D232:E232)&lt;SUM(G232:H232)),1,0)</f>
        <v>0</v>
      </c>
      <c r="D232" s="46">
        <f>IF(ISBLANK('Team Matches'!D295),0,1)</f>
        <v>1</v>
      </c>
      <c r="E232" s="46">
        <f>IF(ISBLANK('Team Matches'!E295),0,1)</f>
        <v>0</v>
      </c>
      <c r="F232" s="46" t="str">
        <f>IF(AND((SUM(D232:E232)=SUM(G232:H232)),(SUM(D232:E232,G232:H232)&lt;&gt;0)),"X","")</f>
        <v/>
      </c>
      <c r="G232" s="46">
        <f>IF(ISBLANK('Team Matches'!G295),0,1)</f>
        <v>0</v>
      </c>
      <c r="H232" s="46">
        <f>IF(ISBLANK('Team Matches'!H295),0,1)</f>
        <v>0</v>
      </c>
      <c r="I232" s="46">
        <f>IF((SUM(G232:H232)&gt;SUM(D232:E232)),1,0)</f>
        <v>0</v>
      </c>
      <c r="J232" s="46">
        <f>IF((SUM(D232:E232)&gt;SUM(G232:H232)),1,0)</f>
        <v>1</v>
      </c>
      <c r="K232" s="51"/>
    </row>
    <row r="233" spans="1:11" ht="14.25" customHeight="1">
      <c r="A233" s="50"/>
      <c r="B233" s="46">
        <f>IF((SUM(D233:E233)&gt;SUM(G233:H233)),1,0)</f>
        <v>1</v>
      </c>
      <c r="C233" s="46">
        <f>IF((SUM(D233:E233)&lt;SUM(G233:H233)),1,0)</f>
        <v>0</v>
      </c>
      <c r="D233" s="46">
        <f>IF(ISBLANK('Team Matches'!D296),0,1)</f>
        <v>1</v>
      </c>
      <c r="E233" s="46">
        <f>IF(ISBLANK('Team Matches'!E296),0,1)</f>
        <v>0</v>
      </c>
      <c r="F233" s="46" t="str">
        <f>IF(AND((SUM(D233:E233)=SUM(G233:H233)),(SUM(D233:E233,G233:H233)&lt;&gt;0)),"X","")</f>
        <v/>
      </c>
      <c r="G233" s="46">
        <f>IF(ISBLANK('Team Matches'!G296),0,1)</f>
        <v>0</v>
      </c>
      <c r="H233" s="46">
        <f>IF(ISBLANK('Team Matches'!H296),0,1)</f>
        <v>0</v>
      </c>
      <c r="I233" s="46">
        <f>IF((SUM(G233:H233)&gt;SUM(D233:E233)),1,0)</f>
        <v>0</v>
      </c>
      <c r="J233" s="46">
        <f>IF((SUM(D233:E233)&gt;SUM(G233:H233)),1,0)</f>
        <v>1</v>
      </c>
      <c r="K233" s="51"/>
    </row>
    <row r="234" spans="1:11" ht="14.25" customHeight="1">
      <c r="A234" s="66" t="s">
        <v>191</v>
      </c>
      <c r="B234" s="46">
        <f>SUM(B229:B233)</f>
        <v>5</v>
      </c>
      <c r="C234" s="46">
        <f>SUM(C229:C233)</f>
        <v>0</v>
      </c>
      <c r="D234" s="46">
        <f>SUM(D229:D233)</f>
        <v>5</v>
      </c>
      <c r="E234" s="46">
        <f>SUM(E229:E233)</f>
        <v>1</v>
      </c>
      <c r="F234" s="106"/>
      <c r="G234" s="46">
        <f>SUM(G229:G233)</f>
        <v>0</v>
      </c>
      <c r="H234" s="46">
        <f>SUM(H229:H233)</f>
        <v>0</v>
      </c>
      <c r="I234" s="46">
        <f>SUM(I229:I233)</f>
        <v>0</v>
      </c>
      <c r="J234" s="46">
        <f>SUM(J229:J233)</f>
        <v>5</v>
      </c>
      <c r="K234" s="51"/>
    </row>
    <row r="235" spans="1:11" ht="14.25" customHeight="1">
      <c r="A235" s="50"/>
      <c r="B235" s="106"/>
      <c r="C235" s="106"/>
      <c r="D235" s="106"/>
      <c r="E235" s="106"/>
      <c r="F235" s="106"/>
      <c r="G235" s="106"/>
      <c r="H235" s="106"/>
      <c r="I235" s="106"/>
      <c r="J235" s="106"/>
      <c r="K235" s="51"/>
    </row>
    <row r="236" spans="1:11" s="44" customFormat="1" ht="14.25" customHeight="1">
      <c r="A236" s="50"/>
      <c r="B236" s="45" t="s">
        <v>192</v>
      </c>
      <c r="C236" s="36" t="s">
        <v>193</v>
      </c>
      <c r="D236" s="36" t="s">
        <v>194</v>
      </c>
      <c r="E236" s="36" t="s">
        <v>195</v>
      </c>
      <c r="F236" s="36" t="s">
        <v>196</v>
      </c>
      <c r="G236" s="36" t="s">
        <v>197</v>
      </c>
      <c r="H236" s="36" t="s">
        <v>198</v>
      </c>
      <c r="I236" s="36" t="s">
        <v>199</v>
      </c>
      <c r="J236" s="36" t="s">
        <v>200</v>
      </c>
      <c r="K236" s="52" t="s">
        <v>201</v>
      </c>
    </row>
    <row r="237" spans="1:11" s="44" customFormat="1" ht="14.25" customHeight="1">
      <c r="A237" s="53" t="s">
        <v>221</v>
      </c>
      <c r="B237" s="54">
        <f>'Team Matches'!C300</f>
        <v>1</v>
      </c>
      <c r="C237" s="55">
        <f>'Team Matches Results Tally'!B234</f>
        <v>5</v>
      </c>
      <c r="D237" s="55">
        <f>SUM('Team Matches Results Tally'!D234:E234)</f>
        <v>6</v>
      </c>
      <c r="E237" s="55">
        <f>'Team Matches Results Tally'!C234</f>
        <v>0</v>
      </c>
      <c r="F237" s="54">
        <f>'Team Matches'!I300</f>
        <v>0</v>
      </c>
      <c r="G237" s="55">
        <f>'Team Matches Results Tally'!I234</f>
        <v>0</v>
      </c>
      <c r="H237" s="55">
        <f>SUM('Team Matches Results Tally'!G234:H234)</f>
        <v>0</v>
      </c>
      <c r="I237" s="55">
        <f>'Team Matches Results Tally'!J234</f>
        <v>5</v>
      </c>
      <c r="J237" s="54" t="str">
        <f>IF(AND(B237=1,F237&lt;&gt;1),'Team Matches'!B289,IF(AND(F237=1,B237&lt;&gt;1),'Team Matches'!G289,""))</f>
        <v>PNKF-1</v>
      </c>
      <c r="K237" s="56" t="str">
        <f>IF(AND(B237=1,F237&lt;&gt;1),'Team Matches'!G289,IF(AND(F237=1,B237&lt;&gt;1),'Team Matches'!B289,""))</f>
        <v>NCKF-2</v>
      </c>
    </row>
    <row r="238" spans="1:11" s="82" customFormat="1" ht="14.25" customHeight="1">
      <c r="A238" s="36"/>
      <c r="B238" s="106"/>
      <c r="C238" s="46"/>
      <c r="D238" s="46"/>
      <c r="E238" s="46"/>
      <c r="F238" s="106"/>
      <c r="G238" s="46"/>
      <c r="H238" s="46"/>
      <c r="I238" s="46"/>
      <c r="J238" s="106"/>
      <c r="K238" s="106"/>
    </row>
    <row r="240" spans="1:11" ht="14.25" customHeight="1">
      <c r="A240" s="47" t="s">
        <v>183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9"/>
    </row>
    <row r="241" spans="1:11" ht="14.25" customHeight="1">
      <c r="A241" s="50"/>
      <c r="B241" s="109" t="s">
        <v>188</v>
      </c>
      <c r="C241" s="109" t="s">
        <v>189</v>
      </c>
      <c r="D241" s="119" t="s">
        <v>190</v>
      </c>
      <c r="E241" s="120"/>
      <c r="F241" s="120"/>
      <c r="G241" s="120"/>
      <c r="H241" s="120"/>
      <c r="I241" s="109" t="s">
        <v>188</v>
      </c>
      <c r="J241" s="109" t="s">
        <v>189</v>
      </c>
      <c r="K241" s="51"/>
    </row>
    <row r="242" spans="1:11" ht="14.25" customHeight="1">
      <c r="A242" s="50"/>
      <c r="B242" s="46">
        <f>IF((SUM(D242:E242)&gt;SUM(G242:H242)),1,0)</f>
        <v>1</v>
      </c>
      <c r="C242" s="46">
        <f>IF((SUM(D242:E242)&lt;SUM(G242:H242)),1,0)</f>
        <v>0</v>
      </c>
      <c r="D242" s="46">
        <f>IF(ISBLANK('Team Matches'!D309),0,1)</f>
        <v>1</v>
      </c>
      <c r="E242" s="46">
        <f>IF(ISBLANK('Team Matches'!E309),0,1)</f>
        <v>1</v>
      </c>
      <c r="F242" s="46" t="str">
        <f>IF(AND((SUM(D242:E242)=SUM(G242:H242)),(SUM(D242:E242,G242:H242)&lt;&gt;0)),"X","")</f>
        <v/>
      </c>
      <c r="G242" s="46">
        <f>IF(ISBLANK('Team Matches'!G309),0,1)</f>
        <v>1</v>
      </c>
      <c r="H242" s="46">
        <f>IF(ISBLANK('Team Matches'!H309),0,1)</f>
        <v>0</v>
      </c>
      <c r="I242" s="46">
        <f>IF((SUM(G242:H242)&gt;SUM(D242:E242)),1,0)</f>
        <v>0</v>
      </c>
      <c r="J242" s="46">
        <f>IF((SUM(D242:E242)&gt;SUM(G242:H242)),1,0)</f>
        <v>1</v>
      </c>
      <c r="K242" s="51"/>
    </row>
    <row r="243" spans="1:11" ht="14.25" customHeight="1">
      <c r="A243" s="50"/>
      <c r="B243" s="46">
        <f>IF((SUM(D243:E243)&gt;SUM(G243:H243)),1,0)</f>
        <v>1</v>
      </c>
      <c r="C243" s="46">
        <f>IF((SUM(D243:E243)&lt;SUM(G243:H243)),1,0)</f>
        <v>0</v>
      </c>
      <c r="D243" s="46">
        <f>IF(ISBLANK('Team Matches'!D310),0,1)</f>
        <v>1</v>
      </c>
      <c r="E243" s="46">
        <f>IF(ISBLANK('Team Matches'!E310),0,1)</f>
        <v>1</v>
      </c>
      <c r="F243" s="46" t="str">
        <f>IF(AND((SUM(D243:E243)=SUM(G243:H243)),(SUM(D243:E243,G243:H243)&lt;&gt;0)),"X","")</f>
        <v/>
      </c>
      <c r="G243" s="46">
        <f>IF(ISBLANK('Team Matches'!G310),0,1)</f>
        <v>0</v>
      </c>
      <c r="H243" s="46">
        <f>IF(ISBLANK('Team Matches'!H310),0,1)</f>
        <v>0</v>
      </c>
      <c r="I243" s="46">
        <f>IF((SUM(G243:H243)&gt;SUM(D243:E243)),1,0)</f>
        <v>0</v>
      </c>
      <c r="J243" s="46">
        <f>IF((SUM(D243:E243)&gt;SUM(G243:H243)),1,0)</f>
        <v>1</v>
      </c>
      <c r="K243" s="51"/>
    </row>
    <row r="244" spans="1:11" ht="14.25" customHeight="1">
      <c r="A244" s="50"/>
      <c r="B244" s="46">
        <f>IF((SUM(D244:E244)&gt;SUM(G244:H244)),1,0)</f>
        <v>1</v>
      </c>
      <c r="C244" s="46">
        <f>IF((SUM(D244:E244)&lt;SUM(G244:H244)),1,0)</f>
        <v>0</v>
      </c>
      <c r="D244" s="46">
        <f>IF(ISBLANK('Team Matches'!D311),0,1)</f>
        <v>1</v>
      </c>
      <c r="E244" s="46">
        <f>IF(ISBLANK('Team Matches'!E311),0,1)</f>
        <v>0</v>
      </c>
      <c r="F244" s="46" t="str">
        <f>IF(AND((SUM(D244:E244)=SUM(G244:H244)),(SUM(D244:E244,G244:H244)&lt;&gt;0)),"X","")</f>
        <v/>
      </c>
      <c r="G244" s="46">
        <f>IF(ISBLANK('Team Matches'!G311),0,1)</f>
        <v>0</v>
      </c>
      <c r="H244" s="46">
        <f>IF(ISBLANK('Team Matches'!H311),0,1)</f>
        <v>0</v>
      </c>
      <c r="I244" s="46">
        <f>IF((SUM(G244:H244)&gt;SUM(D244:E244)),1,0)</f>
        <v>0</v>
      </c>
      <c r="J244" s="46">
        <f>IF((SUM(D244:E244)&gt;SUM(G244:H244)),1,0)</f>
        <v>1</v>
      </c>
      <c r="K244" s="51"/>
    </row>
    <row r="245" spans="1:11" ht="14.25" customHeight="1">
      <c r="A245" s="50"/>
      <c r="B245" s="46">
        <f>IF((SUM(D245:E245)&gt;SUM(G245:H245)),1,0)</f>
        <v>0</v>
      </c>
      <c r="C245" s="46">
        <f>IF((SUM(D245:E245)&lt;SUM(G245:H245)),1,0)</f>
        <v>0</v>
      </c>
      <c r="D245" s="46">
        <f>IF(ISBLANK('Team Matches'!D312),0,1)</f>
        <v>0</v>
      </c>
      <c r="E245" s="46">
        <f>IF(ISBLANK('Team Matches'!E312),0,1)</f>
        <v>0</v>
      </c>
      <c r="F245" s="46" t="str">
        <f>IF(AND((SUM(D245:E245)=SUM(G245:H245)),(SUM(D245:E245,G245:H245)&lt;&gt;0)),"X","")</f>
        <v/>
      </c>
      <c r="G245" s="46">
        <f>IF(ISBLANK('Team Matches'!G312),0,1)</f>
        <v>0</v>
      </c>
      <c r="H245" s="46">
        <f>IF(ISBLANK('Team Matches'!H312),0,1)</f>
        <v>0</v>
      </c>
      <c r="I245" s="46">
        <f>IF((SUM(G245:H245)&gt;SUM(D245:E245)),1,0)</f>
        <v>0</v>
      </c>
      <c r="J245" s="46">
        <f>IF((SUM(D245:E245)&gt;SUM(G245:H245)),1,0)</f>
        <v>0</v>
      </c>
      <c r="K245" s="51"/>
    </row>
    <row r="246" spans="1:11" ht="14.25" customHeight="1">
      <c r="A246" s="50"/>
      <c r="B246" s="46">
        <f>IF((SUM(D246:E246)&gt;SUM(G246:H246)),1,0)</f>
        <v>0</v>
      </c>
      <c r="C246" s="46">
        <f>IF((SUM(D246:E246)&lt;SUM(G246:H246)),1,0)</f>
        <v>1</v>
      </c>
      <c r="D246" s="46">
        <f>IF(ISBLANK('Team Matches'!D313),0,1)</f>
        <v>0</v>
      </c>
      <c r="E246" s="46">
        <f>IF(ISBLANK('Team Matches'!E313),0,1)</f>
        <v>0</v>
      </c>
      <c r="F246" s="46" t="str">
        <f>IF(AND((SUM(D246:E246)=SUM(G246:H246)),(SUM(D246:E246,G246:H246)&lt;&gt;0)),"X","")</f>
        <v/>
      </c>
      <c r="G246" s="46">
        <f>IF(ISBLANK('Team Matches'!G313),0,1)</f>
        <v>1</v>
      </c>
      <c r="H246" s="46">
        <f>IF(ISBLANK('Team Matches'!H313),0,1)</f>
        <v>1</v>
      </c>
      <c r="I246" s="46">
        <f>IF((SUM(G246:H246)&gt;SUM(D246:E246)),1,0)</f>
        <v>1</v>
      </c>
      <c r="J246" s="46">
        <f>IF((SUM(D246:E246)&gt;SUM(G246:H246)),1,0)</f>
        <v>0</v>
      </c>
      <c r="K246" s="51"/>
    </row>
    <row r="247" spans="1:11" ht="14.25" customHeight="1">
      <c r="A247" s="66" t="s">
        <v>191</v>
      </c>
      <c r="B247" s="46">
        <f>SUM(B242:B246)</f>
        <v>3</v>
      </c>
      <c r="C247" s="46">
        <f>SUM(C242:C246)</f>
        <v>1</v>
      </c>
      <c r="D247" s="46">
        <f>SUM(D242:D246)</f>
        <v>3</v>
      </c>
      <c r="E247" s="46">
        <f>SUM(E242:E246)</f>
        <v>2</v>
      </c>
      <c r="F247" s="106"/>
      <c r="G247" s="46">
        <f>SUM(G242:G246)</f>
        <v>2</v>
      </c>
      <c r="H247" s="46">
        <f>SUM(H242:H246)</f>
        <v>1</v>
      </c>
      <c r="I247" s="46">
        <f>SUM(I242:I246)</f>
        <v>1</v>
      </c>
      <c r="J247" s="46">
        <f>SUM(J242:J246)</f>
        <v>3</v>
      </c>
      <c r="K247" s="51"/>
    </row>
    <row r="248" spans="1:11" ht="14.25" customHeight="1">
      <c r="A248" s="50"/>
      <c r="B248" s="106"/>
      <c r="C248" s="106"/>
      <c r="D248" s="106"/>
      <c r="E248" s="106"/>
      <c r="F248" s="106"/>
      <c r="G248" s="106"/>
      <c r="H248" s="106"/>
      <c r="I248" s="106"/>
      <c r="J248" s="106"/>
      <c r="K248" s="51"/>
    </row>
    <row r="249" spans="1:11" s="44" customFormat="1" ht="14.25" customHeight="1">
      <c r="A249" s="50"/>
      <c r="B249" s="45" t="s">
        <v>192</v>
      </c>
      <c r="C249" s="36" t="s">
        <v>193</v>
      </c>
      <c r="D249" s="36" t="s">
        <v>194</v>
      </c>
      <c r="E249" s="36" t="s">
        <v>195</v>
      </c>
      <c r="F249" s="36" t="s">
        <v>196</v>
      </c>
      <c r="G249" s="36" t="s">
        <v>197</v>
      </c>
      <c r="H249" s="36" t="s">
        <v>198</v>
      </c>
      <c r="I249" s="36" t="s">
        <v>199</v>
      </c>
      <c r="J249" s="36" t="s">
        <v>200</v>
      </c>
      <c r="K249" s="52" t="s">
        <v>201</v>
      </c>
    </row>
    <row r="250" spans="1:11" s="44" customFormat="1" ht="14.25" customHeight="1">
      <c r="A250" s="53" t="s">
        <v>222</v>
      </c>
      <c r="B250" s="54">
        <f>'Team Matches'!C317</f>
        <v>1</v>
      </c>
      <c r="C250" s="55">
        <f>'Team Matches Results Tally'!B247</f>
        <v>3</v>
      </c>
      <c r="D250" s="55">
        <f>SUM('Team Matches Results Tally'!D247:E247)</f>
        <v>5</v>
      </c>
      <c r="E250" s="55">
        <f>'Team Matches Results Tally'!C247</f>
        <v>1</v>
      </c>
      <c r="F250" s="54">
        <f>'Team Matches'!I317</f>
        <v>0</v>
      </c>
      <c r="G250" s="55">
        <f>'Team Matches Results Tally'!I247</f>
        <v>1</v>
      </c>
      <c r="H250" s="55">
        <f>SUM('Team Matches Results Tally'!G247:H247)</f>
        <v>3</v>
      </c>
      <c r="I250" s="55">
        <f>'Team Matches Results Tally'!J247</f>
        <v>3</v>
      </c>
      <c r="J250" s="54" t="str">
        <f>IF(AND(B250=1,F250&lt;&gt;1),'Team Matches'!B306,IF(AND(F250=1,B250&lt;&gt;1),'Team Matches'!G306,""))</f>
        <v>PNKF-2</v>
      </c>
      <c r="K250" s="56" t="str">
        <f>IF(AND(B250=1,F250&lt;&gt;1),'Team Matches'!G306,IF(AND(F250=1,B250&lt;&gt;1),'Team Matches'!B306,""))</f>
        <v>NCKF-1</v>
      </c>
    </row>
    <row r="251" spans="1:11" s="82" customFormat="1" ht="14.25" customHeight="1">
      <c r="A251" s="36"/>
      <c r="B251" s="106"/>
      <c r="C251" s="46"/>
      <c r="D251" s="46"/>
      <c r="E251" s="46"/>
      <c r="F251" s="106"/>
      <c r="G251" s="46"/>
      <c r="H251" s="46"/>
      <c r="I251" s="46"/>
      <c r="J251" s="106"/>
      <c r="K251" s="106"/>
    </row>
    <row r="252" spans="1:11" ht="14.2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1:11" ht="14.25" customHeight="1">
      <c r="A253" s="47" t="s">
        <v>184</v>
      </c>
      <c r="B253" s="48"/>
      <c r="C253" s="48"/>
      <c r="D253" s="48"/>
      <c r="E253" s="48"/>
      <c r="F253" s="48"/>
      <c r="G253" s="48"/>
      <c r="H253" s="48"/>
      <c r="I253" s="48"/>
      <c r="J253" s="48"/>
      <c r="K253" s="49"/>
    </row>
    <row r="254" spans="1:11" ht="14.25" customHeight="1">
      <c r="A254" s="50"/>
      <c r="B254" s="109" t="s">
        <v>188</v>
      </c>
      <c r="C254" s="109" t="s">
        <v>189</v>
      </c>
      <c r="D254" s="119" t="s">
        <v>190</v>
      </c>
      <c r="E254" s="120"/>
      <c r="F254" s="120"/>
      <c r="G254" s="120"/>
      <c r="H254" s="120"/>
      <c r="I254" s="109" t="s">
        <v>188</v>
      </c>
      <c r="J254" s="109" t="s">
        <v>189</v>
      </c>
      <c r="K254" s="51"/>
    </row>
    <row r="255" spans="1:11" ht="14.25" customHeight="1">
      <c r="A255" s="50"/>
      <c r="B255" s="46">
        <f>IF((SUM(D255:E255)&gt;SUM(G255:H255)),1,0)</f>
        <v>0</v>
      </c>
      <c r="C255" s="46">
        <f>IF((SUM(D255:E255)&lt;SUM(G255:H255)),1,0)</f>
        <v>1</v>
      </c>
      <c r="D255" s="46">
        <f>IF(ISBLANK('Team Matches'!D326),0,1)</f>
        <v>0</v>
      </c>
      <c r="E255" s="46">
        <f>IF(ISBLANK('Team Matches'!E326),0,1)</f>
        <v>0</v>
      </c>
      <c r="F255" s="46" t="str">
        <f>IF(AND((SUM(D255:E255)=SUM(G255:H255)),(SUM(D255:E255,G255:H255)&lt;&gt;0)),"X","")</f>
        <v/>
      </c>
      <c r="G255" s="46">
        <f>IF(ISBLANK('Team Matches'!G326),0,1)</f>
        <v>1</v>
      </c>
      <c r="H255" s="46">
        <f>IF(ISBLANK('Team Matches'!H326),0,1)</f>
        <v>0</v>
      </c>
      <c r="I255" s="46">
        <f>IF((SUM(G255:H255)&gt;SUM(D255:E255)),1,0)</f>
        <v>1</v>
      </c>
      <c r="J255" s="46">
        <f>IF((SUM(D255:E255)&gt;SUM(G255:H255)),1,0)</f>
        <v>0</v>
      </c>
      <c r="K255" s="51"/>
    </row>
    <row r="256" spans="1:11" ht="14.25" customHeight="1">
      <c r="A256" s="50"/>
      <c r="B256" s="46">
        <f>IF((SUM(D256:E256)&gt;SUM(G256:H256)),1,0)</f>
        <v>0</v>
      </c>
      <c r="C256" s="46">
        <f>IF((SUM(D256:E256)&lt;SUM(G256:H256)),1,0)</f>
        <v>0</v>
      </c>
      <c r="D256" s="46">
        <f>IF(ISBLANK('Team Matches'!D327),0,1)</f>
        <v>0</v>
      </c>
      <c r="E256" s="46">
        <f>IF(ISBLANK('Team Matches'!E327),0,1)</f>
        <v>0</v>
      </c>
      <c r="F256" s="46" t="str">
        <f>IF(AND((SUM(D256:E256)=SUM(G256:H256)),(SUM(D256:E256,G256:H256)&lt;&gt;0)),"X","")</f>
        <v/>
      </c>
      <c r="G256" s="46">
        <f>IF(ISBLANK('Team Matches'!G327),0,1)</f>
        <v>0</v>
      </c>
      <c r="H256" s="46">
        <f>IF(ISBLANK('Team Matches'!H327),0,1)</f>
        <v>0</v>
      </c>
      <c r="I256" s="46">
        <f>IF((SUM(G256:H256)&gt;SUM(D256:E256)),1,0)</f>
        <v>0</v>
      </c>
      <c r="J256" s="46">
        <f>IF((SUM(D256:E256)&gt;SUM(G256:H256)),1,0)</f>
        <v>0</v>
      </c>
      <c r="K256" s="51"/>
    </row>
    <row r="257" spans="1:11" ht="14.25" customHeight="1">
      <c r="A257" s="50"/>
      <c r="B257" s="46">
        <f>IF((SUM(D257:E257)&gt;SUM(G257:H257)),1,0)</f>
        <v>1</v>
      </c>
      <c r="C257" s="46">
        <f>IF((SUM(D257:E257)&lt;SUM(G257:H257)),1,0)</f>
        <v>0</v>
      </c>
      <c r="D257" s="46">
        <f>IF(ISBLANK('Team Matches'!D328),0,1)</f>
        <v>0</v>
      </c>
      <c r="E257" s="46">
        <f>IF(ISBLANK('Team Matches'!E328),0,1)</f>
        <v>1</v>
      </c>
      <c r="F257" s="46" t="str">
        <f>IF(AND((SUM(D257:E257)=SUM(G257:H257)),(SUM(D257:E257,G257:H257)&lt;&gt;0)),"X","")</f>
        <v/>
      </c>
      <c r="G257" s="46">
        <f>IF(ISBLANK('Team Matches'!G328),0,1)</f>
        <v>0</v>
      </c>
      <c r="H257" s="46">
        <f>IF(ISBLANK('Team Matches'!H328),0,1)</f>
        <v>0</v>
      </c>
      <c r="I257" s="46">
        <f>IF((SUM(G257:H257)&gt;SUM(D257:E257)),1,0)</f>
        <v>0</v>
      </c>
      <c r="J257" s="46">
        <f>IF((SUM(D257:E257)&gt;SUM(G257:H257)),1,0)</f>
        <v>1</v>
      </c>
      <c r="K257" s="51"/>
    </row>
    <row r="258" spans="1:11" ht="14.25" customHeight="1">
      <c r="A258" s="50"/>
      <c r="B258" s="46">
        <f>IF((SUM(D258:E258)&gt;SUM(G258:H258)),1,0)</f>
        <v>1</v>
      </c>
      <c r="C258" s="46">
        <f>IF((SUM(D258:E258)&lt;SUM(G258:H258)),1,0)</f>
        <v>0</v>
      </c>
      <c r="D258" s="46">
        <f>IF(ISBLANK('Team Matches'!D329),0,1)</f>
        <v>0</v>
      </c>
      <c r="E258" s="46">
        <f>IF(ISBLANK('Team Matches'!E329),0,1)</f>
        <v>1</v>
      </c>
      <c r="F258" s="46" t="str">
        <f>IF(AND((SUM(D258:E258)=SUM(G258:H258)),(SUM(D258:E258,G258:H258)&lt;&gt;0)),"X","")</f>
        <v/>
      </c>
      <c r="G258" s="46">
        <f>IF(ISBLANK('Team Matches'!G329),0,1)</f>
        <v>0</v>
      </c>
      <c r="H258" s="46">
        <f>IF(ISBLANK('Team Matches'!H329),0,1)</f>
        <v>0</v>
      </c>
      <c r="I258" s="46">
        <f>IF((SUM(G258:H258)&gt;SUM(D258:E258)),1,0)</f>
        <v>0</v>
      </c>
      <c r="J258" s="46">
        <f>IF((SUM(D258:E258)&gt;SUM(G258:H258)),1,0)</f>
        <v>1</v>
      </c>
      <c r="K258" s="51"/>
    </row>
    <row r="259" spans="1:11" ht="14.25" customHeight="1">
      <c r="A259" s="50"/>
      <c r="B259" s="46">
        <f>IF((SUM(D259:E259)&gt;SUM(G259:H259)),1,0)</f>
        <v>0</v>
      </c>
      <c r="C259" s="46">
        <f>IF((SUM(D259:E259)&lt;SUM(G259:H259)),1,0)</f>
        <v>1</v>
      </c>
      <c r="D259" s="46">
        <f>IF(ISBLANK('Team Matches'!D330),0,1)</f>
        <v>0</v>
      </c>
      <c r="E259" s="46">
        <f>IF(ISBLANK('Team Matches'!E330),0,1)</f>
        <v>0</v>
      </c>
      <c r="F259" s="46" t="str">
        <f>IF(AND((SUM(D259:E259)=SUM(G259:H259)),(SUM(D259:E259,G259:H259)&lt;&gt;0)),"X","")</f>
        <v/>
      </c>
      <c r="G259" s="46">
        <f>IF(ISBLANK('Team Matches'!G330),0,1)</f>
        <v>1</v>
      </c>
      <c r="H259" s="46">
        <f>IF(ISBLANK('Team Matches'!H330),0,1)</f>
        <v>0</v>
      </c>
      <c r="I259" s="46">
        <f>IF((SUM(G259:H259)&gt;SUM(D259:E259)),1,0)</f>
        <v>1</v>
      </c>
      <c r="J259" s="46">
        <f>IF((SUM(D259:E259)&gt;SUM(G259:H259)),1,0)</f>
        <v>0</v>
      </c>
      <c r="K259" s="51"/>
    </row>
    <row r="260" spans="1:11" ht="14.25" customHeight="1">
      <c r="A260" s="66" t="s">
        <v>191</v>
      </c>
      <c r="B260" s="46">
        <f>SUM(B255:B259)</f>
        <v>2</v>
      </c>
      <c r="C260" s="46">
        <f>SUM(C255:C259)</f>
        <v>2</v>
      </c>
      <c r="D260" s="46">
        <f>SUM(D255:D259)</f>
        <v>0</v>
      </c>
      <c r="E260" s="46">
        <f>SUM(E255:E259)</f>
        <v>2</v>
      </c>
      <c r="F260" s="106"/>
      <c r="G260" s="46">
        <f>SUM(G255:G259)</f>
        <v>2</v>
      </c>
      <c r="H260" s="46">
        <f>SUM(H255:H259)</f>
        <v>0</v>
      </c>
      <c r="I260" s="46">
        <f>SUM(I255:I259)</f>
        <v>2</v>
      </c>
      <c r="J260" s="46">
        <f>SUM(J255:J259)</f>
        <v>2</v>
      </c>
      <c r="K260" s="51"/>
    </row>
    <row r="261" spans="1:11" ht="14.25" customHeight="1">
      <c r="A261" s="50"/>
      <c r="B261" s="106"/>
      <c r="C261" s="106"/>
      <c r="D261" s="106"/>
      <c r="E261" s="106"/>
      <c r="F261" s="106"/>
      <c r="G261" s="106"/>
      <c r="H261" s="106"/>
      <c r="I261" s="106"/>
      <c r="J261" s="106"/>
      <c r="K261" s="51"/>
    </row>
    <row r="262" spans="1:11" s="44" customFormat="1" ht="14.25" customHeight="1">
      <c r="A262" s="50"/>
      <c r="B262" s="45" t="s">
        <v>192</v>
      </c>
      <c r="C262" s="36" t="s">
        <v>193</v>
      </c>
      <c r="D262" s="36" t="s">
        <v>194</v>
      </c>
      <c r="E262" s="36" t="s">
        <v>195</v>
      </c>
      <c r="F262" s="36" t="s">
        <v>196</v>
      </c>
      <c r="G262" s="36" t="s">
        <v>197</v>
      </c>
      <c r="H262" s="36" t="s">
        <v>198</v>
      </c>
      <c r="I262" s="36" t="s">
        <v>199</v>
      </c>
      <c r="J262" s="36" t="s">
        <v>200</v>
      </c>
      <c r="K262" s="52" t="s">
        <v>201</v>
      </c>
    </row>
    <row r="263" spans="1:11" s="44" customFormat="1" ht="14.25" customHeight="1">
      <c r="A263" s="53" t="s">
        <v>223</v>
      </c>
      <c r="B263" s="54">
        <f>'Team Matches'!C334</f>
        <v>0</v>
      </c>
      <c r="C263" s="55">
        <f>'Team Matches Results Tally'!B260</f>
        <v>2</v>
      </c>
      <c r="D263" s="55">
        <f>SUM('Team Matches Results Tally'!D260:E260)</f>
        <v>2</v>
      </c>
      <c r="E263" s="55">
        <f>'Team Matches Results Tally'!C260</f>
        <v>2</v>
      </c>
      <c r="F263" s="54">
        <f>'Team Matches'!I334</f>
        <v>1</v>
      </c>
      <c r="G263" s="55">
        <f>'Team Matches Results Tally'!I260</f>
        <v>2</v>
      </c>
      <c r="H263" s="55">
        <f>SUM('Team Matches Results Tally'!G260:H260)</f>
        <v>2</v>
      </c>
      <c r="I263" s="55">
        <f>'Team Matches Results Tally'!J260</f>
        <v>2</v>
      </c>
      <c r="J263" s="54" t="str">
        <f>IF(AND(B263=1,F263&lt;&gt;1),'Team Matches'!B323,IF(AND(F263=1,B263&lt;&gt;1),'Team Matches'!G323,""))</f>
        <v>SWKIF-1</v>
      </c>
      <c r="K263" s="56" t="str">
        <f>IF(AND(B263=1,F263&lt;&gt;1),'Team Matches'!G323,IF(AND(F263=1,B263&lt;&gt;1),'Team Matches'!B323,""))</f>
        <v>CKF-1</v>
      </c>
    </row>
    <row r="264" spans="1:11" s="82" customFormat="1" ht="14.25" customHeight="1">
      <c r="A264" s="36"/>
      <c r="B264" s="106"/>
      <c r="C264" s="46"/>
      <c r="D264" s="46"/>
      <c r="E264" s="46"/>
      <c r="F264" s="106"/>
      <c r="G264" s="46"/>
      <c r="H264" s="46"/>
      <c r="I264" s="46"/>
      <c r="J264" s="106"/>
      <c r="K264" s="106"/>
    </row>
    <row r="265" spans="1:11" ht="14.2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1:11" ht="14.25" customHeight="1">
      <c r="A266" s="47" t="s">
        <v>185</v>
      </c>
      <c r="B266" s="48"/>
      <c r="C266" s="48"/>
      <c r="D266" s="48"/>
      <c r="E266" s="48"/>
      <c r="F266" s="48"/>
      <c r="G266" s="48"/>
      <c r="H266" s="48"/>
      <c r="I266" s="48"/>
      <c r="J266" s="48"/>
      <c r="K266" s="49"/>
    </row>
    <row r="267" spans="1:11" ht="14.25" customHeight="1">
      <c r="A267" s="50"/>
      <c r="B267" s="109" t="s">
        <v>188</v>
      </c>
      <c r="C267" s="109" t="s">
        <v>189</v>
      </c>
      <c r="D267" s="119" t="s">
        <v>190</v>
      </c>
      <c r="E267" s="120"/>
      <c r="F267" s="120"/>
      <c r="G267" s="120"/>
      <c r="H267" s="120"/>
      <c r="I267" s="109" t="s">
        <v>188</v>
      </c>
      <c r="J267" s="109" t="s">
        <v>189</v>
      </c>
      <c r="K267" s="51"/>
    </row>
    <row r="268" spans="1:11" ht="14.25" customHeight="1">
      <c r="A268" s="50"/>
      <c r="B268" s="46">
        <f>IF((SUM(D268:E268)&gt;SUM(G268:H268)),1,0)</f>
        <v>0</v>
      </c>
      <c r="C268" s="46">
        <f>IF((SUM(D268:E268)&lt;SUM(G268:H268)),1,0)</f>
        <v>0</v>
      </c>
      <c r="D268" s="46">
        <f>IF(ISBLANK('Team Matches'!D343),0,1)</f>
        <v>0</v>
      </c>
      <c r="E268" s="46">
        <f>IF(ISBLANK('Team Matches'!E343),0,1)</f>
        <v>0</v>
      </c>
      <c r="F268" s="46" t="str">
        <f>IF(AND((SUM(D268:E268)=SUM(G268:H268)),(SUM(D268:E268,G268:H268)&lt;&gt;0)),"X","")</f>
        <v/>
      </c>
      <c r="G268" s="46">
        <f>IF(ISBLANK('Team Matches'!G343),0,1)</f>
        <v>0</v>
      </c>
      <c r="H268" s="46">
        <f>IF(ISBLANK('Team Matches'!H343),0,1)</f>
        <v>0</v>
      </c>
      <c r="I268" s="46">
        <f>IF((SUM(G268:H268)&gt;SUM(D268:E268)),1,0)</f>
        <v>0</v>
      </c>
      <c r="J268" s="46">
        <f>IF((SUM(D268:E268)&gt;SUM(G268:H268)),1,0)</f>
        <v>0</v>
      </c>
      <c r="K268" s="51"/>
    </row>
    <row r="269" spans="1:11" ht="14.25" customHeight="1">
      <c r="A269" s="50"/>
      <c r="B269" s="46">
        <f>IF((SUM(D269:E269)&gt;SUM(G269:H269)),1,0)</f>
        <v>0</v>
      </c>
      <c r="C269" s="46">
        <f>IF((SUM(D269:E269)&lt;SUM(G269:H269)),1,0)</f>
        <v>1</v>
      </c>
      <c r="D269" s="46">
        <f>IF(ISBLANK('Team Matches'!D344),0,1)</f>
        <v>0</v>
      </c>
      <c r="E269" s="46">
        <f>IF(ISBLANK('Team Matches'!E344),0,1)</f>
        <v>0</v>
      </c>
      <c r="F269" s="46" t="str">
        <f>IF(AND((SUM(D269:E269)=SUM(G269:H269)),(SUM(D269:E269,G269:H269)&lt;&gt;0)),"X","")</f>
        <v/>
      </c>
      <c r="G269" s="46">
        <f>IF(ISBLANK('Team Matches'!G344),0,1)</f>
        <v>1</v>
      </c>
      <c r="H269" s="46">
        <f>IF(ISBLANK('Team Matches'!H344),0,1)</f>
        <v>1</v>
      </c>
      <c r="I269" s="46">
        <f>IF((SUM(G269:H269)&gt;SUM(D269:E269)),1,0)</f>
        <v>1</v>
      </c>
      <c r="J269" s="46">
        <f>IF((SUM(D269:E269)&gt;SUM(G269:H269)),1,0)</f>
        <v>0</v>
      </c>
      <c r="K269" s="51"/>
    </row>
    <row r="270" spans="1:11" ht="14.25" customHeight="1">
      <c r="A270" s="50"/>
      <c r="B270" s="46">
        <f>IF((SUM(D270:E270)&gt;SUM(G270:H270)),1,0)</f>
        <v>0</v>
      </c>
      <c r="C270" s="46">
        <f>IF((SUM(D270:E270)&lt;SUM(G270:H270)),1,0)</f>
        <v>0</v>
      </c>
      <c r="D270" s="46">
        <f>IF(ISBLANK('Team Matches'!D345),0,1)</f>
        <v>1</v>
      </c>
      <c r="E270" s="46">
        <f>IF(ISBLANK('Team Matches'!E345),0,1)</f>
        <v>0</v>
      </c>
      <c r="F270" s="46" t="str">
        <f>IF(AND((SUM(D270:E270)=SUM(G270:H270)),(SUM(D270:E270,G270:H270)&lt;&gt;0)),"X","")</f>
        <v>X</v>
      </c>
      <c r="G270" s="46">
        <f>IF(ISBLANK('Team Matches'!G345),0,1)</f>
        <v>1</v>
      </c>
      <c r="H270" s="46">
        <f>IF(ISBLANK('Team Matches'!H345),0,1)</f>
        <v>0</v>
      </c>
      <c r="I270" s="46">
        <f>IF((SUM(G270:H270)&gt;SUM(D270:E270)),1,0)</f>
        <v>0</v>
      </c>
      <c r="J270" s="46">
        <f>IF((SUM(D270:E270)&gt;SUM(G270:H270)),1,0)</f>
        <v>0</v>
      </c>
      <c r="K270" s="51"/>
    </row>
    <row r="271" spans="1:11" ht="14.25" customHeight="1">
      <c r="A271" s="50"/>
      <c r="B271" s="46">
        <f>IF((SUM(D271:E271)&gt;SUM(G271:H271)),1,0)</f>
        <v>0</v>
      </c>
      <c r="C271" s="46">
        <f>IF((SUM(D271:E271)&lt;SUM(G271:H271)),1,0)</f>
        <v>0</v>
      </c>
      <c r="D271" s="46">
        <f>IF(ISBLANK('Team Matches'!D346),0,1)</f>
        <v>0</v>
      </c>
      <c r="E271" s="46">
        <f>IF(ISBLANK('Team Matches'!E346),0,1)</f>
        <v>0</v>
      </c>
      <c r="F271" s="46" t="str">
        <f>IF(AND((SUM(D271:E271)=SUM(G271:H271)),(SUM(D271:E271,G271:H271)&lt;&gt;0)),"X","")</f>
        <v/>
      </c>
      <c r="G271" s="46">
        <f>IF(ISBLANK('Team Matches'!G346),0,1)</f>
        <v>0</v>
      </c>
      <c r="H271" s="46">
        <f>IF(ISBLANK('Team Matches'!H346),0,1)</f>
        <v>0</v>
      </c>
      <c r="I271" s="46">
        <f>IF((SUM(G271:H271)&gt;SUM(D271:E271)),1,0)</f>
        <v>0</v>
      </c>
      <c r="J271" s="46">
        <f>IF((SUM(D271:E271)&gt;SUM(G271:H271)),1,0)</f>
        <v>0</v>
      </c>
      <c r="K271" s="51"/>
    </row>
    <row r="272" spans="1:11" ht="14.25" customHeight="1">
      <c r="A272" s="50"/>
      <c r="B272" s="46">
        <f>IF((SUM(D272:E272)&gt;SUM(G272:H272)),1,0)</f>
        <v>0</v>
      </c>
      <c r="C272" s="46">
        <f>IF((SUM(D272:E272)&lt;SUM(G272:H272)),1,0)</f>
        <v>0</v>
      </c>
      <c r="D272" s="46">
        <f>IF(ISBLANK('Team Matches'!D347),0,1)</f>
        <v>0</v>
      </c>
      <c r="E272" s="46">
        <f>IF(ISBLANK('Team Matches'!E347),0,1)</f>
        <v>0</v>
      </c>
      <c r="F272" s="46" t="str">
        <f>IF(AND((SUM(D272:E272)=SUM(G272:H272)),(SUM(D272:E272,G272:H272)&lt;&gt;0)),"X","")</f>
        <v/>
      </c>
      <c r="G272" s="46">
        <f>IF(ISBLANK('Team Matches'!G347),0,1)</f>
        <v>0</v>
      </c>
      <c r="H272" s="46">
        <f>IF(ISBLANK('Team Matches'!H347),0,1)</f>
        <v>0</v>
      </c>
      <c r="I272" s="46">
        <f>IF((SUM(G272:H272)&gt;SUM(D272:E272)),1,0)</f>
        <v>0</v>
      </c>
      <c r="J272" s="46">
        <f>IF((SUM(D272:E272)&gt;SUM(G272:H272)),1,0)</f>
        <v>0</v>
      </c>
      <c r="K272" s="51"/>
    </row>
    <row r="273" spans="1:11" ht="14.25" customHeight="1">
      <c r="A273" s="66" t="s">
        <v>191</v>
      </c>
      <c r="B273" s="46">
        <f>SUM(B268:B272)</f>
        <v>0</v>
      </c>
      <c r="C273" s="46">
        <f>SUM(C268:C272)</f>
        <v>1</v>
      </c>
      <c r="D273" s="46">
        <f>SUM(D268:D272)</f>
        <v>1</v>
      </c>
      <c r="E273" s="46">
        <f>SUM(E268:E272)</f>
        <v>0</v>
      </c>
      <c r="F273" s="106"/>
      <c r="G273" s="46">
        <f>SUM(G268:G272)</f>
        <v>2</v>
      </c>
      <c r="H273" s="46">
        <f>SUM(H268:H272)</f>
        <v>1</v>
      </c>
      <c r="I273" s="46">
        <f>SUM(I268:I272)</f>
        <v>1</v>
      </c>
      <c r="J273" s="46">
        <f>SUM(J268:J272)</f>
        <v>0</v>
      </c>
      <c r="K273" s="51"/>
    </row>
    <row r="274" spans="1:11" ht="14.25" customHeight="1">
      <c r="A274" s="50"/>
      <c r="B274" s="106"/>
      <c r="C274" s="106"/>
      <c r="D274" s="106"/>
      <c r="E274" s="106"/>
      <c r="F274" s="106"/>
      <c r="G274" s="106"/>
      <c r="H274" s="106"/>
      <c r="I274" s="106"/>
      <c r="J274" s="106"/>
      <c r="K274" s="51"/>
    </row>
    <row r="275" spans="1:11" s="44" customFormat="1" ht="14.25" customHeight="1">
      <c r="A275" s="50"/>
      <c r="B275" s="45" t="s">
        <v>192</v>
      </c>
      <c r="C275" s="36" t="s">
        <v>193</v>
      </c>
      <c r="D275" s="36" t="s">
        <v>194</v>
      </c>
      <c r="E275" s="36" t="s">
        <v>195</v>
      </c>
      <c r="F275" s="36" t="s">
        <v>196</v>
      </c>
      <c r="G275" s="36" t="s">
        <v>197</v>
      </c>
      <c r="H275" s="36" t="s">
        <v>198</v>
      </c>
      <c r="I275" s="36" t="s">
        <v>199</v>
      </c>
      <c r="J275" s="36" t="s">
        <v>200</v>
      </c>
      <c r="K275" s="52" t="s">
        <v>201</v>
      </c>
    </row>
    <row r="276" spans="1:11" s="44" customFormat="1" ht="14.25" customHeight="1">
      <c r="A276" s="53" t="s">
        <v>224</v>
      </c>
      <c r="B276" s="54">
        <f>'Team Matches'!C351</f>
        <v>0</v>
      </c>
      <c r="C276" s="55">
        <f>'Team Matches Results Tally'!B273</f>
        <v>0</v>
      </c>
      <c r="D276" s="55">
        <f>SUM('Team Matches Results Tally'!D273:E273)</f>
        <v>1</v>
      </c>
      <c r="E276" s="55">
        <f>'Team Matches Results Tally'!C273</f>
        <v>1</v>
      </c>
      <c r="F276" s="54">
        <f>'Team Matches'!I351</f>
        <v>1</v>
      </c>
      <c r="G276" s="55">
        <f>'Team Matches Results Tally'!I273</f>
        <v>1</v>
      </c>
      <c r="H276" s="55">
        <f>SUM('Team Matches Results Tally'!G273:H273)</f>
        <v>3</v>
      </c>
      <c r="I276" s="55">
        <f>'Team Matches Results Tally'!J273</f>
        <v>0</v>
      </c>
      <c r="J276" s="54" t="str">
        <f>IF(AND(B276=1,F276&lt;&gt;1),'Team Matches'!B340,IF(AND(F276=1,B276&lt;&gt;1),'Team Matches'!G340,""))</f>
        <v>PNKF-1</v>
      </c>
      <c r="K276" s="56" t="str">
        <f>IF(AND(B276=1,F276&lt;&gt;1),'Team Matches'!G340,IF(AND(F276=1,B276&lt;&gt;1),'Team Matches'!B340,""))</f>
        <v>SCO-1</v>
      </c>
    </row>
    <row r="277" spans="1:11" s="82" customFormat="1" ht="14.25" customHeight="1">
      <c r="A277" s="36"/>
      <c r="B277" s="106"/>
      <c r="C277" s="46"/>
      <c r="D277" s="46"/>
      <c r="E277" s="46"/>
      <c r="F277" s="106"/>
      <c r="G277" s="46"/>
      <c r="H277" s="46"/>
      <c r="I277" s="46"/>
      <c r="J277" s="106"/>
      <c r="K277" s="106"/>
    </row>
    <row r="278" spans="1:11" ht="14.2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1:11" ht="14.25" customHeight="1">
      <c r="A279" s="47" t="s">
        <v>186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9"/>
    </row>
    <row r="280" spans="1:11" ht="14.25" customHeight="1">
      <c r="A280" s="50"/>
      <c r="B280" s="109" t="s">
        <v>188</v>
      </c>
      <c r="C280" s="109" t="s">
        <v>189</v>
      </c>
      <c r="D280" s="119" t="s">
        <v>190</v>
      </c>
      <c r="E280" s="120"/>
      <c r="F280" s="120"/>
      <c r="G280" s="120"/>
      <c r="H280" s="120"/>
      <c r="I280" s="109" t="s">
        <v>188</v>
      </c>
      <c r="J280" s="109" t="s">
        <v>189</v>
      </c>
      <c r="K280" s="51"/>
    </row>
    <row r="281" spans="1:11" ht="14.25" customHeight="1">
      <c r="A281" s="50"/>
      <c r="B281" s="46">
        <f>IF((SUM(D281:E281)&gt;SUM(G281:H281)),1,0)</f>
        <v>0</v>
      </c>
      <c r="C281" s="46">
        <f>IF((SUM(D281:E281)&lt;SUM(G281:H281)),1,0)</f>
        <v>0</v>
      </c>
      <c r="D281" s="46">
        <f>IF(ISBLANK('Team Matches'!D360),0,1)</f>
        <v>1</v>
      </c>
      <c r="E281" s="46">
        <f>IF(ISBLANK('Team Matches'!E360),0,1)</f>
        <v>0</v>
      </c>
      <c r="F281" s="46" t="str">
        <f>IF(AND((SUM(D281:E281)=SUM(G281:H281)),(SUM(D281:E281,G281:H281)&lt;&gt;0)),"X","")</f>
        <v>X</v>
      </c>
      <c r="G281" s="46">
        <f>IF(ISBLANK('Team Matches'!G360),0,1)</f>
        <v>1</v>
      </c>
      <c r="H281" s="46">
        <f>IF(ISBLANK('Team Matches'!H360),0,1)</f>
        <v>0</v>
      </c>
      <c r="I281" s="46">
        <f>IF((SUM(G281:H281)&gt;SUM(D281:E281)),1,0)</f>
        <v>0</v>
      </c>
      <c r="J281" s="46">
        <f>IF((SUM(D281:E281)&gt;SUM(G281:H281)),1,0)</f>
        <v>0</v>
      </c>
      <c r="K281" s="51"/>
    </row>
    <row r="282" spans="1:11" ht="14.25" customHeight="1">
      <c r="A282" s="50"/>
      <c r="B282" s="46">
        <f>IF((SUM(D282:E282)&gt;SUM(G282:H282)),1,0)</f>
        <v>0</v>
      </c>
      <c r="C282" s="46">
        <f>IF((SUM(D282:E282)&lt;SUM(G282:H282)),1,0)</f>
        <v>0</v>
      </c>
      <c r="D282" s="46">
        <f>IF(ISBLANK('Team Matches'!D361),0,1)</f>
        <v>0</v>
      </c>
      <c r="E282" s="46">
        <f>IF(ISBLANK('Team Matches'!E361),0,1)</f>
        <v>1</v>
      </c>
      <c r="F282" s="46" t="str">
        <f>IF(AND((SUM(D282:E282)=SUM(G282:H282)),(SUM(D282:E282,G282:H282)&lt;&gt;0)),"X","")</f>
        <v>X</v>
      </c>
      <c r="G282" s="46">
        <f>IF(ISBLANK('Team Matches'!G361),0,1)</f>
        <v>1</v>
      </c>
      <c r="H282" s="46">
        <f>IF(ISBLANK('Team Matches'!H361),0,1)</f>
        <v>0</v>
      </c>
      <c r="I282" s="46">
        <f>IF((SUM(G282:H282)&gt;SUM(D282:E282)),1,0)</f>
        <v>0</v>
      </c>
      <c r="J282" s="46">
        <f>IF((SUM(D282:E282)&gt;SUM(G282:H282)),1,0)</f>
        <v>0</v>
      </c>
      <c r="K282" s="51"/>
    </row>
    <row r="283" spans="1:11" ht="14.25" customHeight="1">
      <c r="A283" s="50"/>
      <c r="B283" s="46">
        <f>IF((SUM(D283:E283)&gt;SUM(G283:H283)),1,0)</f>
        <v>0</v>
      </c>
      <c r="C283" s="46">
        <f>IF((SUM(D283:E283)&lt;SUM(G283:H283)),1,0)</f>
        <v>0</v>
      </c>
      <c r="D283" s="46">
        <f>IF(ISBLANK('Team Matches'!D362),0,1)</f>
        <v>0</v>
      </c>
      <c r="E283" s="46">
        <f>IF(ISBLANK('Team Matches'!E362),0,1)</f>
        <v>0</v>
      </c>
      <c r="F283" s="46" t="str">
        <f>IF(AND((SUM(D283:E283)=SUM(G283:H283)),(SUM(D283:E283,G283:H283)&lt;&gt;0)),"X","")</f>
        <v/>
      </c>
      <c r="G283" s="46">
        <f>IF(ISBLANK('Team Matches'!G362),0,1)</f>
        <v>0</v>
      </c>
      <c r="H283" s="46">
        <f>IF(ISBLANK('Team Matches'!H362),0,1)</f>
        <v>0</v>
      </c>
      <c r="I283" s="46">
        <f>IF((SUM(G283:H283)&gt;SUM(D283:E283)),1,0)</f>
        <v>0</v>
      </c>
      <c r="J283" s="46">
        <f>IF((SUM(D283:E283)&gt;SUM(G283:H283)),1,0)</f>
        <v>0</v>
      </c>
      <c r="K283" s="51"/>
    </row>
    <row r="284" spans="1:11" ht="14.25" customHeight="1">
      <c r="A284" s="50"/>
      <c r="B284" s="46">
        <f>IF((SUM(D284:E284)&gt;SUM(G284:H284)),1,0)</f>
        <v>0</v>
      </c>
      <c r="C284" s="46">
        <f>IF((SUM(D284:E284)&lt;SUM(G284:H284)),1,0)</f>
        <v>0</v>
      </c>
      <c r="D284" s="46">
        <f>IF(ISBLANK('Team Matches'!D363),0,1)</f>
        <v>0</v>
      </c>
      <c r="E284" s="46">
        <f>IF(ISBLANK('Team Matches'!E363),0,1)</f>
        <v>1</v>
      </c>
      <c r="F284" s="46" t="str">
        <f>IF(AND((SUM(D284:E284)=SUM(G284:H284)),(SUM(D284:E284,G284:H284)&lt;&gt;0)),"X","")</f>
        <v>X</v>
      </c>
      <c r="G284" s="46">
        <f>IF(ISBLANK('Team Matches'!G363),0,1)</f>
        <v>1</v>
      </c>
      <c r="H284" s="46">
        <f>IF(ISBLANK('Team Matches'!H363),0,1)</f>
        <v>0</v>
      </c>
      <c r="I284" s="46">
        <f>IF((SUM(G284:H284)&gt;SUM(D284:E284)),1,0)</f>
        <v>0</v>
      </c>
      <c r="J284" s="46">
        <f>IF((SUM(D284:E284)&gt;SUM(G284:H284)),1,0)</f>
        <v>0</v>
      </c>
      <c r="K284" s="51"/>
    </row>
    <row r="285" spans="1:11" ht="14.25" customHeight="1">
      <c r="A285" s="50"/>
      <c r="B285" s="46">
        <f>IF((SUM(D285:E285)&gt;SUM(G285:H285)),1,0)</f>
        <v>0</v>
      </c>
      <c r="C285" s="46">
        <f>IF((SUM(D285:E285)&lt;SUM(G285:H285)),1,0)</f>
        <v>1</v>
      </c>
      <c r="D285" s="46">
        <f>IF(ISBLANK('Team Matches'!D364),0,1)</f>
        <v>0</v>
      </c>
      <c r="E285" s="46">
        <f>IF(ISBLANK('Team Matches'!E364),0,1)</f>
        <v>0</v>
      </c>
      <c r="F285" s="46" t="str">
        <f>IF(AND((SUM(D285:E285)=SUM(G285:H285)),(SUM(D285:E285,G285:H285)&lt;&gt;0)),"X","")</f>
        <v/>
      </c>
      <c r="G285" s="46">
        <f>IF(ISBLANK('Team Matches'!G364),0,1)</f>
        <v>1</v>
      </c>
      <c r="H285" s="46">
        <f>IF(ISBLANK('Team Matches'!H364),0,1)</f>
        <v>1</v>
      </c>
      <c r="I285" s="46">
        <f>IF((SUM(G285:H285)&gt;SUM(D285:E285)),1,0)</f>
        <v>1</v>
      </c>
      <c r="J285" s="46">
        <f>IF((SUM(D285:E285)&gt;SUM(G285:H285)),1,0)</f>
        <v>0</v>
      </c>
      <c r="K285" s="51"/>
    </row>
    <row r="286" spans="1:11" ht="14.25" customHeight="1">
      <c r="A286" s="66" t="s">
        <v>191</v>
      </c>
      <c r="B286" s="46">
        <f>SUM(B281:B285)</f>
        <v>0</v>
      </c>
      <c r="C286" s="46">
        <f>SUM(C281:C285)</f>
        <v>1</v>
      </c>
      <c r="D286" s="46">
        <f>SUM(D281:D285)</f>
        <v>1</v>
      </c>
      <c r="E286" s="46">
        <f>SUM(E281:E285)</f>
        <v>2</v>
      </c>
      <c r="F286" s="106"/>
      <c r="G286" s="46">
        <f>SUM(G281:G285)</f>
        <v>4</v>
      </c>
      <c r="H286" s="46">
        <f>SUM(H281:H285)</f>
        <v>1</v>
      </c>
      <c r="I286" s="46">
        <f>SUM(I281:I285)</f>
        <v>1</v>
      </c>
      <c r="J286" s="46">
        <f>SUM(J281:J285)</f>
        <v>0</v>
      </c>
      <c r="K286" s="51"/>
    </row>
    <row r="287" spans="1:11" ht="14.25" customHeight="1">
      <c r="A287" s="50"/>
      <c r="B287" s="106"/>
      <c r="C287" s="106"/>
      <c r="D287" s="106"/>
      <c r="E287" s="106"/>
      <c r="F287" s="106"/>
      <c r="G287" s="106"/>
      <c r="H287" s="106"/>
      <c r="I287" s="106"/>
      <c r="J287" s="106"/>
      <c r="K287" s="51"/>
    </row>
    <row r="288" spans="1:11" s="44" customFormat="1" ht="14.25" customHeight="1">
      <c r="A288" s="50"/>
      <c r="B288" s="45" t="s">
        <v>192</v>
      </c>
      <c r="C288" s="36" t="s">
        <v>193</v>
      </c>
      <c r="D288" s="36" t="s">
        <v>194</v>
      </c>
      <c r="E288" s="36" t="s">
        <v>195</v>
      </c>
      <c r="F288" s="36" t="s">
        <v>196</v>
      </c>
      <c r="G288" s="36" t="s">
        <v>197</v>
      </c>
      <c r="H288" s="36" t="s">
        <v>198</v>
      </c>
      <c r="I288" s="36" t="s">
        <v>199</v>
      </c>
      <c r="J288" s="36" t="s">
        <v>200</v>
      </c>
      <c r="K288" s="52" t="s">
        <v>201</v>
      </c>
    </row>
    <row r="289" spans="1:11" s="44" customFormat="1" ht="14.25" customHeight="1">
      <c r="A289" s="53" t="s">
        <v>225</v>
      </c>
      <c r="B289" s="54">
        <f>'Team Matches'!C368</f>
        <v>0</v>
      </c>
      <c r="C289" s="55">
        <f>'Team Matches Results Tally'!B286</f>
        <v>0</v>
      </c>
      <c r="D289" s="55">
        <f>SUM('Team Matches Results Tally'!D286:E286)</f>
        <v>3</v>
      </c>
      <c r="E289" s="55">
        <f>'Team Matches Results Tally'!C286</f>
        <v>1</v>
      </c>
      <c r="F289" s="54">
        <f>'Team Matches'!I368</f>
        <v>1</v>
      </c>
      <c r="G289" s="55">
        <f>'Team Matches Results Tally'!I286</f>
        <v>1</v>
      </c>
      <c r="H289" s="55">
        <f>SUM('Team Matches Results Tally'!G286:H286)</f>
        <v>5</v>
      </c>
      <c r="I289" s="55">
        <f>'Team Matches Results Tally'!J286</f>
        <v>0</v>
      </c>
      <c r="J289" s="54" t="str">
        <f>IF(AND(B289=1,F289&lt;&gt;1),'Team Matches'!B357,IF(AND(F289=1,B289&lt;&gt;1),'Team Matches'!G357,""))</f>
        <v>SWKIF-1</v>
      </c>
      <c r="K289" s="56" t="str">
        <f>IF(AND(B289=1,F289&lt;&gt;1),'Team Matches'!G357,IF(AND(F289=1,B289&lt;&gt;1),'Team Matches'!B357,""))</f>
        <v>PNKF-2</v>
      </c>
    </row>
    <row r="290" spans="1:11" s="82" customFormat="1" ht="14.25" customHeight="1">
      <c r="A290" s="36"/>
      <c r="B290" s="106"/>
      <c r="C290" s="46"/>
      <c r="D290" s="46"/>
      <c r="E290" s="46"/>
      <c r="F290" s="106"/>
      <c r="G290" s="46"/>
      <c r="H290" s="46"/>
      <c r="I290" s="46"/>
      <c r="J290" s="106"/>
      <c r="K290" s="106"/>
    </row>
    <row r="291" spans="1:11" ht="14.2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1:11" ht="14.25" customHeight="1">
      <c r="A292" s="47" t="s">
        <v>187</v>
      </c>
      <c r="B292" s="48"/>
      <c r="C292" s="48"/>
      <c r="D292" s="48"/>
      <c r="E292" s="48"/>
      <c r="F292" s="48"/>
      <c r="G292" s="48"/>
      <c r="H292" s="48"/>
      <c r="I292" s="48"/>
      <c r="J292" s="48"/>
      <c r="K292" s="49"/>
    </row>
    <row r="293" spans="1:11" ht="14.25" customHeight="1">
      <c r="A293" s="50"/>
      <c r="B293" s="109" t="s">
        <v>188</v>
      </c>
      <c r="C293" s="109" t="s">
        <v>189</v>
      </c>
      <c r="D293" s="119" t="s">
        <v>190</v>
      </c>
      <c r="E293" s="120"/>
      <c r="F293" s="120"/>
      <c r="G293" s="120"/>
      <c r="H293" s="120"/>
      <c r="I293" s="109" t="s">
        <v>188</v>
      </c>
      <c r="J293" s="109" t="s">
        <v>189</v>
      </c>
      <c r="K293" s="51"/>
    </row>
    <row r="294" spans="1:11" ht="14.25" customHeight="1">
      <c r="A294" s="50"/>
      <c r="B294" s="46">
        <f>IF((SUM(D294:E294)&gt;SUM(G294:H294)),1,0)</f>
        <v>0</v>
      </c>
      <c r="C294" s="46">
        <f>IF((SUM(D294:E294)&lt;SUM(G294:H294)),1,0)</f>
        <v>0</v>
      </c>
      <c r="D294" s="46">
        <f>IF(ISBLANK('Team Matches'!D377),0,1)</f>
        <v>0</v>
      </c>
      <c r="E294" s="46">
        <f>IF(ISBLANK('Team Matches'!E377),0,1)</f>
        <v>0</v>
      </c>
      <c r="F294" s="46" t="str">
        <f>IF(AND((SUM(D294:E294)=SUM(G294:H294)),(SUM(D294:E294,G294:H294)&lt;&gt;0)),"X","")</f>
        <v/>
      </c>
      <c r="G294" s="46">
        <f>IF(ISBLANK('Team Matches'!G377),0,1)</f>
        <v>0</v>
      </c>
      <c r="H294" s="46">
        <f>IF(ISBLANK('Team Matches'!H377),0,1)</f>
        <v>0</v>
      </c>
      <c r="I294" s="46">
        <f>IF((SUM(G294:H294)&gt;SUM(D294:E294)),1,0)</f>
        <v>0</v>
      </c>
      <c r="J294" s="46">
        <f>IF((SUM(D294:E294)&gt;SUM(G294:H294)),1,0)</f>
        <v>0</v>
      </c>
      <c r="K294" s="51"/>
    </row>
    <row r="295" spans="1:11" ht="14.25" customHeight="1">
      <c r="A295" s="50"/>
      <c r="B295" s="46">
        <f>IF((SUM(D295:E295)&gt;SUM(G295:H295)),1,0)</f>
        <v>0</v>
      </c>
      <c r="C295" s="46">
        <f>IF((SUM(D295:E295)&lt;SUM(G295:H295)),1,0)</f>
        <v>0</v>
      </c>
      <c r="D295" s="46">
        <f>IF(ISBLANK('Team Matches'!D378),0,1)</f>
        <v>0</v>
      </c>
      <c r="E295" s="46">
        <f>IF(ISBLANK('Team Matches'!E378),0,1)</f>
        <v>0</v>
      </c>
      <c r="F295" s="46" t="str">
        <f>IF(AND((SUM(D295:E295)=SUM(G295:H295)),(SUM(D295:E295,G295:H295)&lt;&gt;0)),"X","")</f>
        <v/>
      </c>
      <c r="G295" s="46">
        <f>IF(ISBLANK('Team Matches'!G378),0,1)</f>
        <v>0</v>
      </c>
      <c r="H295" s="46">
        <f>IF(ISBLANK('Team Matches'!H378),0,1)</f>
        <v>0</v>
      </c>
      <c r="I295" s="46">
        <f>IF((SUM(G295:H295)&gt;SUM(D295:E295)),1,0)</f>
        <v>0</v>
      </c>
      <c r="J295" s="46">
        <f>IF((SUM(D295:E295)&gt;SUM(G295:H295)),1,0)</f>
        <v>0</v>
      </c>
      <c r="K295" s="51"/>
    </row>
    <row r="296" spans="1:11" ht="14.25" customHeight="1">
      <c r="A296" s="50"/>
      <c r="B296" s="46">
        <f>IF((SUM(D296:E296)&gt;SUM(G296:H296)),1,0)</f>
        <v>1</v>
      </c>
      <c r="C296" s="46">
        <f>IF((SUM(D296:E296)&lt;SUM(G296:H296)),1,0)</f>
        <v>0</v>
      </c>
      <c r="D296" s="46">
        <f>IF(ISBLANK('Team Matches'!D379),0,1)</f>
        <v>1</v>
      </c>
      <c r="E296" s="46">
        <f>IF(ISBLANK('Team Matches'!E379),0,1)</f>
        <v>1</v>
      </c>
      <c r="F296" s="46" t="str">
        <f>IF(AND((SUM(D296:E296)=SUM(G296:H296)),(SUM(D296:E296,G296:H296)&lt;&gt;0)),"X","")</f>
        <v/>
      </c>
      <c r="G296" s="46">
        <f>IF(ISBLANK('Team Matches'!G379),0,1)</f>
        <v>0</v>
      </c>
      <c r="H296" s="46">
        <f>IF(ISBLANK('Team Matches'!H379),0,1)</f>
        <v>0</v>
      </c>
      <c r="I296" s="46">
        <f>IF((SUM(G296:H296)&gt;SUM(D296:E296)),1,0)</f>
        <v>0</v>
      </c>
      <c r="J296" s="46">
        <f>IF((SUM(D296:E296)&gt;SUM(G296:H296)),1,0)</f>
        <v>1</v>
      </c>
      <c r="K296" s="51"/>
    </row>
    <row r="297" spans="1:11" ht="14.25" customHeight="1">
      <c r="A297" s="50"/>
      <c r="B297" s="46">
        <f>IF((SUM(D297:E297)&gt;SUM(G297:H297)),1,0)</f>
        <v>1</v>
      </c>
      <c r="C297" s="46">
        <f>IF((SUM(D297:E297)&lt;SUM(G297:H297)),1,0)</f>
        <v>0</v>
      </c>
      <c r="D297" s="46">
        <f>IF(ISBLANK('Team Matches'!D380),0,1)</f>
        <v>0</v>
      </c>
      <c r="E297" s="46">
        <f>IF(ISBLANK('Team Matches'!E380),0,1)</f>
        <v>1</v>
      </c>
      <c r="F297" s="46" t="str">
        <f>IF(AND((SUM(D297:E297)=SUM(G297:H297)),(SUM(D297:E297,G297:H297)&lt;&gt;0)),"X","")</f>
        <v/>
      </c>
      <c r="G297" s="46">
        <f>IF(ISBLANK('Team Matches'!G380),0,1)</f>
        <v>0</v>
      </c>
      <c r="H297" s="46">
        <f>IF(ISBLANK('Team Matches'!H380),0,1)</f>
        <v>0</v>
      </c>
      <c r="I297" s="46">
        <f>IF((SUM(G297:H297)&gt;SUM(D297:E297)),1,0)</f>
        <v>0</v>
      </c>
      <c r="J297" s="46">
        <f>IF((SUM(D297:E297)&gt;SUM(G297:H297)),1,0)</f>
        <v>1</v>
      </c>
      <c r="K297" s="51"/>
    </row>
    <row r="298" spans="1:11" ht="14.25" customHeight="1">
      <c r="A298" s="50"/>
      <c r="B298" s="46">
        <f>IF((SUM(D298:E298)&gt;SUM(G298:H298)),1,0)</f>
        <v>0</v>
      </c>
      <c r="C298" s="46">
        <f>IF((SUM(D298:E298)&lt;SUM(G298:H298)),1,0)</f>
        <v>0</v>
      </c>
      <c r="D298" s="46">
        <f>IF(ISBLANK('Team Matches'!D381),0,1)</f>
        <v>0</v>
      </c>
      <c r="E298" s="46">
        <f>IF(ISBLANK('Team Matches'!E381),0,1)</f>
        <v>0</v>
      </c>
      <c r="F298" s="46" t="str">
        <f>IF(AND((SUM(D298:E298)=SUM(G298:H298)),(SUM(D298:E298,G298:H298)&lt;&gt;0)),"X","")</f>
        <v/>
      </c>
      <c r="G298" s="46">
        <f>IF(ISBLANK('Team Matches'!G381),0,1)</f>
        <v>0</v>
      </c>
      <c r="H298" s="46">
        <f>IF(ISBLANK('Team Matches'!H381),0,1)</f>
        <v>0</v>
      </c>
      <c r="I298" s="46">
        <f>IF((SUM(G298:H298)&gt;SUM(D298:E298)),1,0)</f>
        <v>0</v>
      </c>
      <c r="J298" s="46">
        <f>IF((SUM(D298:E298)&gt;SUM(G298:H298)),1,0)</f>
        <v>0</v>
      </c>
      <c r="K298" s="51"/>
    </row>
    <row r="299" spans="1:11" ht="14.25" customHeight="1">
      <c r="A299" s="66" t="s">
        <v>191</v>
      </c>
      <c r="B299" s="46">
        <f>SUM(B294:B298)</f>
        <v>2</v>
      </c>
      <c r="C299" s="46">
        <f>SUM(C294:C298)</f>
        <v>0</v>
      </c>
      <c r="D299" s="46">
        <f>SUM(D294:D298)</f>
        <v>1</v>
      </c>
      <c r="E299" s="46">
        <f>SUM(E294:E298)</f>
        <v>2</v>
      </c>
      <c r="F299" s="106"/>
      <c r="G299" s="46">
        <f>SUM(G294:G298)</f>
        <v>0</v>
      </c>
      <c r="H299" s="46">
        <f>SUM(H294:H298)</f>
        <v>0</v>
      </c>
      <c r="I299" s="46">
        <f>SUM(I294:I298)</f>
        <v>0</v>
      </c>
      <c r="J299" s="46">
        <f>SUM(J294:J298)</f>
        <v>2</v>
      </c>
      <c r="K299" s="51"/>
    </row>
    <row r="300" spans="1:11" ht="14.25" customHeight="1">
      <c r="A300" s="50"/>
      <c r="B300" s="106"/>
      <c r="C300" s="106"/>
      <c r="D300" s="106"/>
      <c r="E300" s="106"/>
      <c r="F300" s="106"/>
      <c r="G300" s="106"/>
      <c r="H300" s="106"/>
      <c r="I300" s="106"/>
      <c r="J300" s="106"/>
      <c r="K300" s="51"/>
    </row>
    <row r="301" spans="1:11" s="44" customFormat="1" ht="14.25" customHeight="1">
      <c r="A301" s="50"/>
      <c r="B301" s="45" t="s">
        <v>192</v>
      </c>
      <c r="C301" s="36" t="s">
        <v>193</v>
      </c>
      <c r="D301" s="36" t="s">
        <v>194</v>
      </c>
      <c r="E301" s="36" t="s">
        <v>195</v>
      </c>
      <c r="F301" s="36" t="s">
        <v>196</v>
      </c>
      <c r="G301" s="36" t="s">
        <v>197</v>
      </c>
      <c r="H301" s="36" t="s">
        <v>198</v>
      </c>
      <c r="I301" s="36" t="s">
        <v>199</v>
      </c>
      <c r="J301" s="36" t="s">
        <v>200</v>
      </c>
      <c r="K301" s="52" t="s">
        <v>201</v>
      </c>
    </row>
    <row r="302" spans="1:11" ht="14.25" customHeight="1">
      <c r="A302" s="53" t="s">
        <v>226</v>
      </c>
      <c r="B302" s="54">
        <f>'Team Matches'!C385</f>
        <v>1</v>
      </c>
      <c r="C302" s="55">
        <f>'Team Matches Results Tally'!B299</f>
        <v>2</v>
      </c>
      <c r="D302" s="55">
        <f>SUM('Team Matches Results Tally'!D299:E299)</f>
        <v>3</v>
      </c>
      <c r="E302" s="55">
        <f>'Team Matches Results Tally'!C299</f>
        <v>0</v>
      </c>
      <c r="F302" s="54">
        <f>'Team Matches'!I385</f>
        <v>0</v>
      </c>
      <c r="G302" s="55">
        <f>'Team Matches Results Tally'!I299</f>
        <v>0</v>
      </c>
      <c r="H302" s="55">
        <f>SUM('Team Matches Results Tally'!G299:H299)</f>
        <v>0</v>
      </c>
      <c r="I302" s="55">
        <f>'Team Matches Results Tally'!J299</f>
        <v>2</v>
      </c>
      <c r="J302" s="54" t="str">
        <f>IF(AND(B302=1,F302&lt;&gt;1),'Team Matches'!B374,IF(AND(F302=1,B302&lt;&gt;1),'Team Matches'!G374,""))</f>
        <v>PNKF-1</v>
      </c>
      <c r="K302" s="56" t="str">
        <f>IF(AND(B302=1,F302&lt;&gt;1),'Team Matches'!G374,IF(AND(F302=1,B302&lt;&gt;1),'Team Matches'!B374,""))</f>
        <v>SWKIF-1</v>
      </c>
    </row>
    <row r="304" spans="1:11" ht="14.2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1:11" ht="14.2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1:11" ht="14.2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1:11" ht="14.2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</row>
  </sheetData>
  <mergeCells count="23">
    <mergeCell ref="D82:H82"/>
    <mergeCell ref="D3:H3"/>
    <mergeCell ref="D17:H17"/>
    <mergeCell ref="D30:H30"/>
    <mergeCell ref="D43:H43"/>
    <mergeCell ref="D56:H56"/>
    <mergeCell ref="D69:H69"/>
    <mergeCell ref="D95:H95"/>
    <mergeCell ref="D108:H108"/>
    <mergeCell ref="D121:H121"/>
    <mergeCell ref="D134:H134"/>
    <mergeCell ref="D147:H147"/>
    <mergeCell ref="D163:H163"/>
    <mergeCell ref="D176:H176"/>
    <mergeCell ref="D189:H189"/>
    <mergeCell ref="D202:H202"/>
    <mergeCell ref="D215:H215"/>
    <mergeCell ref="D254:H254"/>
    <mergeCell ref="D267:H267"/>
    <mergeCell ref="D280:H280"/>
    <mergeCell ref="D293:H293"/>
    <mergeCell ref="D228:H228"/>
    <mergeCell ref="D241:H241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9"/>
  <sheetViews>
    <sheetView topLeftCell="A39" workbookViewId="0">
      <selection activeCell="J57" sqref="J57"/>
    </sheetView>
  </sheetViews>
  <sheetFormatPr defaultRowHeight="12.75"/>
  <cols>
    <col min="2" max="2" width="15.5703125" customWidth="1"/>
    <col min="3" max="3" width="10.7109375" bestFit="1" customWidth="1"/>
    <col min="6" max="6" width="5.5703125" customWidth="1"/>
    <col min="9" max="9" width="9.7109375" bestFit="1" customWidth="1"/>
    <col min="10" max="10" width="16" customWidth="1"/>
  </cols>
  <sheetData>
    <row r="3" spans="1:10" ht="18">
      <c r="A3" s="107"/>
      <c r="B3" s="58" t="s">
        <v>227</v>
      </c>
      <c r="C3" s="107"/>
      <c r="D3" s="107"/>
      <c r="E3" s="107"/>
      <c r="F3" s="107"/>
      <c r="G3" s="107"/>
      <c r="H3" s="107"/>
      <c r="I3" s="107"/>
      <c r="J3" s="107"/>
    </row>
    <row r="4" spans="1:10">
      <c r="A4" s="107"/>
      <c r="B4" s="63" t="s">
        <v>145</v>
      </c>
      <c r="C4" s="63" t="s">
        <v>228</v>
      </c>
      <c r="D4" s="63" t="s">
        <v>188</v>
      </c>
      <c r="E4" s="63" t="s">
        <v>143</v>
      </c>
      <c r="F4" s="63"/>
      <c r="G4" s="63" t="s">
        <v>143</v>
      </c>
      <c r="H4" s="63" t="s">
        <v>188</v>
      </c>
      <c r="I4" s="63" t="s">
        <v>228</v>
      </c>
      <c r="J4" s="63" t="s">
        <v>145</v>
      </c>
    </row>
    <row r="5" spans="1:10">
      <c r="A5" s="107" t="s">
        <v>139</v>
      </c>
      <c r="B5" s="60" t="str">
        <f>'Round Robin Groups'!B44</f>
        <v>SWKIF-1</v>
      </c>
      <c r="C5" s="60">
        <f>VLOOKUP(CONCATENATE(A5, " Results"),'Team Matches Results Tally'!$A$12:$K$303,2,FALSE)</f>
        <v>1</v>
      </c>
      <c r="D5" s="60">
        <f>VLOOKUP(CONCATENATE(A5, " Results"),'Team Matches Results Tally'!$A$12:$K$303,3,FALSE)</f>
        <v>3</v>
      </c>
      <c r="E5" s="60">
        <f>VLOOKUP(CONCATENATE(A5, " Results"),'Team Matches Results Tally'!$A$12:$K$303,4,FALSE)</f>
        <v>5</v>
      </c>
      <c r="F5" s="60"/>
      <c r="G5" s="60">
        <f>VLOOKUP(CONCATENATE(A5, " Results"),'Team Matches Results Tally'!$A$12:$K$303,8,FALSE)</f>
        <v>0</v>
      </c>
      <c r="H5" s="60">
        <f>VLOOKUP(CONCATENATE(A5, " Results"),'Team Matches Results Tally'!$A$12:$K$303,7,FALSE)</f>
        <v>0</v>
      </c>
      <c r="I5" s="60">
        <f>VLOOKUP(CONCATENATE(A5, " Results"),'Team Matches Results Tally'!$A$12:$K$303,6,FALSE)</f>
        <v>0</v>
      </c>
      <c r="J5" s="60" t="str">
        <f>'Round Robin Groups'!B45</f>
        <v>PNKF-3</v>
      </c>
    </row>
    <row r="6" spans="1:10">
      <c r="A6" s="107" t="s">
        <v>158</v>
      </c>
      <c r="B6" s="61" t="str">
        <f>'Round Robin Groups'!B46</f>
        <v>CKF-2</v>
      </c>
      <c r="C6" s="61">
        <f>VLOOKUP(CONCATENATE(A6, " Results"),'Team Matches Results Tally'!$A$12:$K$303,2,FALSE)</f>
        <v>1</v>
      </c>
      <c r="D6" s="61">
        <f>VLOOKUP(CONCATENATE(A6, " Results"),'Team Matches Results Tally'!$A$12:$K$303,3,FALSE)</f>
        <v>3</v>
      </c>
      <c r="E6" s="61">
        <f>VLOOKUP(CONCATENATE(A6, " Results"),'Team Matches Results Tally'!$A$12:$K$303,4,FALSE)</f>
        <v>5</v>
      </c>
      <c r="F6" s="61"/>
      <c r="G6" s="61">
        <f>VLOOKUP(CONCATENATE(A6, " Results"),'Team Matches Results Tally'!$A$12:$K$303,8,FALSE)</f>
        <v>0</v>
      </c>
      <c r="H6" s="61">
        <f>VLOOKUP(CONCATENATE(A6, " Results"),'Team Matches Results Tally'!$A$12:$K$303,7,FALSE)</f>
        <v>0</v>
      </c>
      <c r="I6" s="61">
        <f>VLOOKUP(CONCATENATE(A6, " Results"),'Team Matches Results Tally'!$A$12:$K$303,6,FALSE)</f>
        <v>0</v>
      </c>
      <c r="J6" s="61" t="str">
        <f>'Round Robin Groups'!B45</f>
        <v>PNKF-3</v>
      </c>
    </row>
    <row r="7" spans="1:10">
      <c r="A7" s="107" t="s">
        <v>160</v>
      </c>
      <c r="B7" s="62" t="str">
        <f>'Round Robin Groups'!B46</f>
        <v>CKF-2</v>
      </c>
      <c r="C7" s="60">
        <f>VLOOKUP(CONCATENATE(A7, " Results"),'Team Matches Results Tally'!$A$12:$K$303,2,FALSE)</f>
        <v>0</v>
      </c>
      <c r="D7" s="60">
        <f>VLOOKUP(CONCATENATE(A7, " Results"),'Team Matches Results Tally'!$A$12:$K$303,3,FALSE)</f>
        <v>1</v>
      </c>
      <c r="E7" s="60">
        <f>VLOOKUP(CONCATENATE(A7, " Results"),'Team Matches Results Tally'!$A$12:$K$303,4,FALSE)</f>
        <v>2</v>
      </c>
      <c r="F7" s="60"/>
      <c r="G7" s="60">
        <f>VLOOKUP(CONCATENATE(A7, " Results"),'Team Matches Results Tally'!$A$12:$K$303,8,FALSE)</f>
        <v>7</v>
      </c>
      <c r="H7" s="60">
        <f>VLOOKUP(CONCATENATE(A7, " Results"),'Team Matches Results Tally'!$A$12:$K$303,7,FALSE)</f>
        <v>3</v>
      </c>
      <c r="I7" s="60">
        <f>VLOOKUP(CONCATENATE(A7, " Results"),'Team Matches Results Tally'!$A$12:$K$303,6,FALSE)</f>
        <v>1</v>
      </c>
      <c r="J7" s="62" t="str">
        <f>'Round Robin Groups'!B47</f>
        <v>SCO-1</v>
      </c>
    </row>
    <row r="8" spans="1:10" s="68" customFormat="1">
      <c r="A8" s="107" t="s">
        <v>163</v>
      </c>
      <c r="B8" s="61" t="str">
        <f>'Round Robin Groups'!B44</f>
        <v>SWKIF-1</v>
      </c>
      <c r="C8" s="61">
        <f>VLOOKUP(CONCATENATE(A8, " Results"),'Team Matches Results Tally'!$A$12:$K$303,2,FALSE)</f>
        <v>0</v>
      </c>
      <c r="D8" s="61">
        <f>VLOOKUP(CONCATENATE(A8, " Results"),'Team Matches Results Tally'!$A$12:$K$303,3,FALSE)</f>
        <v>2</v>
      </c>
      <c r="E8" s="61">
        <f>VLOOKUP(CONCATENATE(A8, " Results"),'Team Matches Results Tally'!$A$12:$K$303,4,FALSE)</f>
        <v>2</v>
      </c>
      <c r="F8" s="61"/>
      <c r="G8" s="61">
        <f>VLOOKUP(CONCATENATE(A8, " Results"),'Team Matches Results Tally'!$A$12:$K$303,8,FALSE)</f>
        <v>3</v>
      </c>
      <c r="H8" s="61">
        <f>VLOOKUP(CONCATENATE(A8, " Results"),'Team Matches Results Tally'!$A$12:$K$303,7,FALSE)</f>
        <v>2</v>
      </c>
      <c r="I8" s="61">
        <f>VLOOKUP(CONCATENATE(A8, " Results"),'Team Matches Results Tally'!$A$12:$K$303,6,FALSE)</f>
        <v>1</v>
      </c>
      <c r="J8" s="61" t="str">
        <f>'Round Robin Groups'!B47</f>
        <v>SCO-1</v>
      </c>
    </row>
    <row r="9" spans="1:10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0">
      <c r="A10" s="107"/>
      <c r="B10" s="69" t="s">
        <v>229</v>
      </c>
      <c r="C10" s="72" t="s">
        <v>230</v>
      </c>
      <c r="D10" s="72" t="s">
        <v>188</v>
      </c>
      <c r="E10" s="73" t="s">
        <v>143</v>
      </c>
      <c r="F10" s="107"/>
      <c r="G10" s="107"/>
      <c r="H10" s="107"/>
      <c r="I10" s="69" t="s">
        <v>231</v>
      </c>
      <c r="J10" s="49"/>
    </row>
    <row r="11" spans="1:10">
      <c r="A11" s="107"/>
      <c r="B11" s="50" t="str">
        <f>B5</f>
        <v>SWKIF-1</v>
      </c>
      <c r="C11" s="74">
        <f>C5+C8</f>
        <v>1</v>
      </c>
      <c r="D11" s="74">
        <f>D5+D8</f>
        <v>5</v>
      </c>
      <c r="E11" s="75">
        <f>E5+E8</f>
        <v>7</v>
      </c>
      <c r="F11" s="107"/>
      <c r="G11" s="107"/>
      <c r="H11" s="107"/>
      <c r="I11" s="70" t="s">
        <v>232</v>
      </c>
      <c r="J11" s="51" t="str">
        <f>'Round Robin Score Tally'!H8</f>
        <v>SCO-1</v>
      </c>
    </row>
    <row r="12" spans="1:10">
      <c r="A12" s="107"/>
      <c r="B12" s="50" t="str">
        <f>J5</f>
        <v>PNKF-3</v>
      </c>
      <c r="C12" s="74">
        <f>I5+I6</f>
        <v>0</v>
      </c>
      <c r="D12" s="74">
        <f>H5+H6</f>
        <v>0</v>
      </c>
      <c r="E12" s="75">
        <f>G5+G6</f>
        <v>0</v>
      </c>
      <c r="F12" s="107"/>
      <c r="G12" s="107"/>
      <c r="H12" s="107"/>
      <c r="I12" s="70" t="s">
        <v>233</v>
      </c>
      <c r="J12" s="51" t="str">
        <f>'Round Robin Score Tally'!H9</f>
        <v>SWKIF-1</v>
      </c>
    </row>
    <row r="13" spans="1:10">
      <c r="A13" s="107"/>
      <c r="B13" s="50" t="str">
        <f>B6</f>
        <v>CKF-2</v>
      </c>
      <c r="C13" s="74">
        <f>C6+C7</f>
        <v>1</v>
      </c>
      <c r="D13" s="74">
        <f>D6+D7</f>
        <v>4</v>
      </c>
      <c r="E13" s="75">
        <f>E6+E7</f>
        <v>7</v>
      </c>
      <c r="F13" s="107"/>
      <c r="G13" s="107"/>
      <c r="H13" s="107"/>
      <c r="I13" s="70" t="s">
        <v>234</v>
      </c>
      <c r="J13" s="51" t="str">
        <f>'Round Robin Score Tally'!H10</f>
        <v>CKF-2</v>
      </c>
    </row>
    <row r="14" spans="1:10">
      <c r="A14" s="107"/>
      <c r="B14" s="76" t="str">
        <f>J7</f>
        <v>SCO-1</v>
      </c>
      <c r="C14" s="77">
        <f>I7+I8</f>
        <v>2</v>
      </c>
      <c r="D14" s="77">
        <f>H7+H8</f>
        <v>5</v>
      </c>
      <c r="E14" s="78">
        <f>G7+G8</f>
        <v>10</v>
      </c>
      <c r="F14" s="107"/>
      <c r="G14" s="107"/>
      <c r="H14" s="107"/>
      <c r="I14" s="71" t="s">
        <v>235</v>
      </c>
      <c r="J14" s="56" t="str">
        <f>'Round Robin Score Tally'!H11</f>
        <v>PNKF-3</v>
      </c>
    </row>
    <row r="18" spans="1:10" ht="18">
      <c r="A18" s="107"/>
      <c r="B18" s="58" t="s">
        <v>236</v>
      </c>
      <c r="C18" s="107"/>
      <c r="D18" s="107"/>
      <c r="E18" s="107"/>
      <c r="F18" s="107"/>
      <c r="G18" s="107"/>
      <c r="H18" s="107"/>
      <c r="I18" s="107"/>
      <c r="J18" s="107"/>
    </row>
    <row r="19" spans="1:10">
      <c r="A19" s="107"/>
      <c r="B19" s="63" t="s">
        <v>145</v>
      </c>
      <c r="C19" s="63" t="s">
        <v>228</v>
      </c>
      <c r="D19" s="63" t="s">
        <v>188</v>
      </c>
      <c r="E19" s="63" t="s">
        <v>143</v>
      </c>
      <c r="F19" s="63"/>
      <c r="G19" s="63" t="s">
        <v>143</v>
      </c>
      <c r="H19" s="63" t="s">
        <v>188</v>
      </c>
      <c r="I19" s="63" t="s">
        <v>228</v>
      </c>
      <c r="J19" s="63" t="s">
        <v>145</v>
      </c>
    </row>
    <row r="20" spans="1:10">
      <c r="A20" s="107" t="s">
        <v>165</v>
      </c>
      <c r="B20" s="60" t="str">
        <f>'Round Robin Groups'!B49</f>
        <v>COMP-2</v>
      </c>
      <c r="C20" s="60">
        <f>VLOOKUP(CONCATENATE(A20, " Results"),'Team Matches Results Tally'!$A$12:$K$303,2,FALSE)</f>
        <v>0</v>
      </c>
      <c r="D20" s="60">
        <f>VLOOKUP(CONCATENATE(A20, " Results"),'Team Matches Results Tally'!$A$12:$K$303,3,FALSE)</f>
        <v>0</v>
      </c>
      <c r="E20" s="60">
        <f>VLOOKUP(CONCATENATE(A20, " Results"),'Team Matches Results Tally'!$A$12:$K$303,4,FALSE)</f>
        <v>0</v>
      </c>
      <c r="F20" s="60"/>
      <c r="G20" s="60">
        <f>VLOOKUP(CONCATENATE(A20, " Results"),'Team Matches Results Tally'!$A$12:$K$303,8,FALSE)</f>
        <v>6</v>
      </c>
      <c r="H20" s="60">
        <f>VLOOKUP(CONCATENATE(A20, " Results"),'Team Matches Results Tally'!$A$12:$K$303,7,FALSE)</f>
        <v>3</v>
      </c>
      <c r="I20" s="60">
        <f>VLOOKUP(CONCATENATE(A20, " Results"),'Team Matches Results Tally'!$A$12:$K$303,6,FALSE)</f>
        <v>1</v>
      </c>
      <c r="J20" s="60" t="str">
        <f>'Round Robin Groups'!B50</f>
        <v>PNKF-1</v>
      </c>
    </row>
    <row r="21" spans="1:10">
      <c r="A21" s="107" t="s">
        <v>166</v>
      </c>
      <c r="B21" s="61" t="str">
        <f>'Round Robin Groups'!B51</f>
        <v>SCO-2</v>
      </c>
      <c r="C21" s="61">
        <f>VLOOKUP(CONCATENATE(A21, " Results"),'Team Matches Results Tally'!$A$12:$K$303,2,FALSE)</f>
        <v>0</v>
      </c>
      <c r="D21" s="61">
        <f>VLOOKUP(CONCATENATE(A21, " Results"),'Team Matches Results Tally'!$A$12:$K$303,3,FALSE)</f>
        <v>0</v>
      </c>
      <c r="E21" s="61">
        <f>VLOOKUP(CONCATENATE(A21, " Results"),'Team Matches Results Tally'!$A$12:$K$303,4,FALSE)</f>
        <v>0</v>
      </c>
      <c r="F21" s="61"/>
      <c r="G21" s="61">
        <f>VLOOKUP(CONCATENATE(A21, " Results"),'Team Matches Results Tally'!$A$12:$K$303,8,FALSE)</f>
        <v>9</v>
      </c>
      <c r="H21" s="61">
        <f>VLOOKUP(CONCATENATE(A21, " Results"),'Team Matches Results Tally'!$A$12:$K$303,7,FALSE)</f>
        <v>5</v>
      </c>
      <c r="I21" s="61">
        <f>VLOOKUP(CONCATENATE(A21, " Results"),'Team Matches Results Tally'!$A$12:$K$303,6,FALSE)</f>
        <v>1</v>
      </c>
      <c r="J21" s="61" t="str">
        <f>'Round Robin Groups'!B50</f>
        <v>PNKF-1</v>
      </c>
    </row>
    <row r="22" spans="1:10">
      <c r="A22" s="107" t="s">
        <v>168</v>
      </c>
      <c r="B22" s="62" t="str">
        <f>'Round Robin Groups'!B51</f>
        <v>SCO-2</v>
      </c>
      <c r="C22" s="60">
        <f>VLOOKUP(CONCATENATE(A22, " Results"),'Team Matches Results Tally'!$A$12:$K$303,2,FALSE)</f>
        <v>0</v>
      </c>
      <c r="D22" s="60">
        <f>VLOOKUP(CONCATENATE(A22, " Results"),'Team Matches Results Tally'!$A$12:$K$303,3,FALSE)</f>
        <v>0</v>
      </c>
      <c r="E22" s="60">
        <f>VLOOKUP(CONCATENATE(A22, " Results"),'Team Matches Results Tally'!$A$12:$K$303,4,FALSE)</f>
        <v>0</v>
      </c>
      <c r="F22" s="60"/>
      <c r="G22" s="60">
        <f>VLOOKUP(CONCATENATE(A22, " Results"),'Team Matches Results Tally'!$A$12:$K$303,8,FALSE)</f>
        <v>3</v>
      </c>
      <c r="H22" s="60">
        <f>VLOOKUP(CONCATENATE(A22, " Results"),'Team Matches Results Tally'!$A$12:$K$303,7,FALSE)</f>
        <v>2</v>
      </c>
      <c r="I22" s="60">
        <f>VLOOKUP(CONCATENATE(A22, " Results"),'Team Matches Results Tally'!$A$12:$K$303,6,FALSE)</f>
        <v>1</v>
      </c>
      <c r="J22" s="62" t="str">
        <f>'Round Robin Groups'!B52</f>
        <v>NCKF-1</v>
      </c>
    </row>
    <row r="23" spans="1:10">
      <c r="A23" s="107" t="s">
        <v>169</v>
      </c>
      <c r="B23" s="61" t="str">
        <f>'Round Robin Groups'!B49</f>
        <v>COMP-2</v>
      </c>
      <c r="C23" s="61">
        <f>VLOOKUP(CONCATENATE(A23, " Results"),'Team Matches Results Tally'!$A$12:$K$303,2,FALSE)</f>
        <v>0</v>
      </c>
      <c r="D23" s="61">
        <f>VLOOKUP(CONCATENATE(A23, " Results"),'Team Matches Results Tally'!$A$12:$K$303,3,FALSE)</f>
        <v>1</v>
      </c>
      <c r="E23" s="61">
        <f>VLOOKUP(CONCATENATE(A23, " Results"),'Team Matches Results Tally'!$A$12:$K$303,4,FALSE)</f>
        <v>1</v>
      </c>
      <c r="F23" s="61"/>
      <c r="G23" s="61">
        <f>VLOOKUP(CONCATENATE(A23, " Results"),'Team Matches Results Tally'!$A$12:$K$303,8,FALSE)</f>
        <v>7</v>
      </c>
      <c r="H23" s="61">
        <f>VLOOKUP(CONCATENATE(A23, " Results"),'Team Matches Results Tally'!$A$12:$K$303,7,FALSE)</f>
        <v>4</v>
      </c>
      <c r="I23" s="61">
        <f>VLOOKUP(CONCATENATE(A23, " Results"),'Team Matches Results Tally'!$A$12:$K$303,6,FALSE)</f>
        <v>1</v>
      </c>
      <c r="J23" s="61" t="str">
        <f>'Round Robin Groups'!B52</f>
        <v>NCKF-1</v>
      </c>
    </row>
    <row r="24" spans="1:10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>
      <c r="A25" s="107"/>
      <c r="B25" s="69" t="s">
        <v>229</v>
      </c>
      <c r="C25" s="72" t="s">
        <v>230</v>
      </c>
      <c r="D25" s="72" t="s">
        <v>188</v>
      </c>
      <c r="E25" s="73" t="s">
        <v>143</v>
      </c>
      <c r="F25" s="107"/>
      <c r="G25" s="107"/>
      <c r="H25" s="107"/>
      <c r="I25" s="69" t="s">
        <v>231</v>
      </c>
      <c r="J25" s="49"/>
    </row>
    <row r="26" spans="1:10">
      <c r="A26" s="107"/>
      <c r="B26" s="50" t="str">
        <f>B20</f>
        <v>COMP-2</v>
      </c>
      <c r="C26" s="74">
        <f>C20+C23</f>
        <v>0</v>
      </c>
      <c r="D26" s="74">
        <f>D20+D23</f>
        <v>1</v>
      </c>
      <c r="E26" s="75">
        <f>E20+E23</f>
        <v>1</v>
      </c>
      <c r="F26" s="107"/>
      <c r="G26" s="107"/>
      <c r="H26" s="107"/>
      <c r="I26" s="70" t="s">
        <v>237</v>
      </c>
      <c r="J26" s="51" t="str">
        <f>'Round Robin Score Tally'!H17</f>
        <v>PNKF-1</v>
      </c>
    </row>
    <row r="27" spans="1:10">
      <c r="A27" s="107"/>
      <c r="B27" s="50" t="str">
        <f>J20</f>
        <v>PNKF-1</v>
      </c>
      <c r="C27" s="74">
        <f>I20+I21</f>
        <v>2</v>
      </c>
      <c r="D27" s="74">
        <f>H20+H21</f>
        <v>8</v>
      </c>
      <c r="E27" s="75">
        <f>G20+G21</f>
        <v>15</v>
      </c>
      <c r="F27" s="107"/>
      <c r="G27" s="107"/>
      <c r="H27" s="107"/>
      <c r="I27" s="70" t="s">
        <v>238</v>
      </c>
      <c r="J27" s="51" t="str">
        <f>'Round Robin Score Tally'!H18</f>
        <v>NCKF-1</v>
      </c>
    </row>
    <row r="28" spans="1:10">
      <c r="A28" s="107"/>
      <c r="B28" s="50" t="str">
        <f>B21</f>
        <v>SCO-2</v>
      </c>
      <c r="C28" s="74">
        <f>C21+C22</f>
        <v>0</v>
      </c>
      <c r="D28" s="74">
        <f>D21+D22</f>
        <v>0</v>
      </c>
      <c r="E28" s="75">
        <f>E21+E22</f>
        <v>0</v>
      </c>
      <c r="F28" s="107"/>
      <c r="G28" s="107"/>
      <c r="H28" s="107"/>
      <c r="I28" s="70" t="s">
        <v>239</v>
      </c>
      <c r="J28" s="51" t="str">
        <f>'Round Robin Score Tally'!H19</f>
        <v>COMP-2</v>
      </c>
    </row>
    <row r="29" spans="1:10">
      <c r="A29" s="107"/>
      <c r="B29" s="76" t="str">
        <f>J22</f>
        <v>NCKF-1</v>
      </c>
      <c r="C29" s="77">
        <f>I22+I23</f>
        <v>2</v>
      </c>
      <c r="D29" s="77">
        <f>H22+H23</f>
        <v>6</v>
      </c>
      <c r="E29" s="78">
        <f>G22+G23</f>
        <v>10</v>
      </c>
      <c r="F29" s="107"/>
      <c r="G29" s="107"/>
      <c r="H29" s="107"/>
      <c r="I29" s="71" t="s">
        <v>240</v>
      </c>
      <c r="J29" s="56" t="str">
        <f>'Round Robin Score Tally'!H20</f>
        <v>SCO-2</v>
      </c>
    </row>
    <row r="33" spans="1:10" s="82" customFormat="1" ht="18">
      <c r="A33" s="107"/>
      <c r="B33" s="58" t="s">
        <v>241</v>
      </c>
      <c r="C33" s="107"/>
      <c r="D33" s="107"/>
      <c r="E33" s="107"/>
      <c r="F33" s="107"/>
      <c r="G33" s="107"/>
      <c r="H33" s="107"/>
      <c r="I33" s="107"/>
      <c r="J33" s="107"/>
    </row>
    <row r="34" spans="1:10" s="82" customFormat="1">
      <c r="A34" s="107"/>
      <c r="B34" s="63" t="s">
        <v>145</v>
      </c>
      <c r="C34" s="63" t="s">
        <v>228</v>
      </c>
      <c r="D34" s="63" t="s">
        <v>188</v>
      </c>
      <c r="E34" s="63" t="s">
        <v>143</v>
      </c>
      <c r="F34" s="63"/>
      <c r="G34" s="63" t="s">
        <v>143</v>
      </c>
      <c r="H34" s="63" t="s">
        <v>188</v>
      </c>
      <c r="I34" s="63" t="s">
        <v>228</v>
      </c>
      <c r="J34" s="63" t="s">
        <v>145</v>
      </c>
    </row>
    <row r="35" spans="1:10" s="82" customFormat="1">
      <c r="A35" s="107" t="s">
        <v>172</v>
      </c>
      <c r="B35" s="60" t="str">
        <f>'Round Robin Groups'!B54</f>
        <v>PNKF-2</v>
      </c>
      <c r="C35" s="60">
        <f>VLOOKUP(CONCATENATE(A35, " Results"),'Team Matches Results Tally'!$A$12:$K$303,2,FALSE)</f>
        <v>1</v>
      </c>
      <c r="D35" s="60">
        <f>VLOOKUP(CONCATENATE(A35, " Results"),'Team Matches Results Tally'!$A$12:$K$303,3,FALSE)</f>
        <v>5</v>
      </c>
      <c r="E35" s="60">
        <f>VLOOKUP(CONCATENATE(A35, " Results"),'Team Matches Results Tally'!$A$12:$K$303,4,FALSE)</f>
        <v>8</v>
      </c>
      <c r="F35" s="60"/>
      <c r="G35" s="60">
        <f>VLOOKUP(CONCATENATE(A35, " Results"),'Team Matches Results Tally'!$A$12:$K$303,8,FALSE)</f>
        <v>0</v>
      </c>
      <c r="H35" s="60">
        <f>VLOOKUP(CONCATENATE(A35, " Results"),'Team Matches Results Tally'!$A$12:$K$303,7,FALSE)</f>
        <v>0</v>
      </c>
      <c r="I35" s="60">
        <f>VLOOKUP(CONCATENATE(A35, " Results"),'Team Matches Results Tally'!$A$12:$K$303,6,FALSE)</f>
        <v>0</v>
      </c>
      <c r="J35" s="60" t="str">
        <f>'Round Robin Groups'!B55</f>
        <v>COMP-3</v>
      </c>
    </row>
    <row r="36" spans="1:10" s="82" customFormat="1">
      <c r="A36" s="107" t="s">
        <v>173</v>
      </c>
      <c r="B36" s="61" t="str">
        <f>'Round Robin Groups'!B56</f>
        <v>NCKF-2</v>
      </c>
      <c r="C36" s="61">
        <f>VLOOKUP(CONCATENATE(A36, " Results"),'Team Matches Results Tally'!$A$12:$K$303,2,FALSE)</f>
        <v>1</v>
      </c>
      <c r="D36" s="61">
        <f>VLOOKUP(CONCATENATE(A36, " Results"),'Team Matches Results Tally'!$A$12:$K$303,3,FALSE)</f>
        <v>2</v>
      </c>
      <c r="E36" s="61">
        <f>VLOOKUP(CONCATENATE(A36, " Results"),'Team Matches Results Tally'!$A$12:$K$303,4,FALSE)</f>
        <v>5</v>
      </c>
      <c r="F36" s="61"/>
      <c r="G36" s="61">
        <f>VLOOKUP(CONCATENATE(A36, " Results"),'Team Matches Results Tally'!$A$12:$K$303,8,FALSE)</f>
        <v>3</v>
      </c>
      <c r="H36" s="61">
        <f>VLOOKUP(CONCATENATE(A36, " Results"),'Team Matches Results Tally'!$A$12:$K$303,7,FALSE)</f>
        <v>1</v>
      </c>
      <c r="I36" s="61">
        <f>VLOOKUP(CONCATENATE(A36, " Results"),'Team Matches Results Tally'!$A$12:$K$303,6,FALSE)</f>
        <v>0</v>
      </c>
      <c r="J36" s="61" t="str">
        <f>'Round Robin Groups'!B55</f>
        <v>COMP-3</v>
      </c>
    </row>
    <row r="37" spans="1:10" s="82" customFormat="1">
      <c r="A37" s="107" t="s">
        <v>174</v>
      </c>
      <c r="B37" s="62" t="str">
        <f>'Round Robin Groups'!B56</f>
        <v>NCKF-2</v>
      </c>
      <c r="C37" s="60">
        <f>VLOOKUP(CONCATENATE(A37, " Results"),'Team Matches Results Tally'!$A$12:$K$303,2,FALSE)</f>
        <v>1</v>
      </c>
      <c r="D37" s="60">
        <f>VLOOKUP(CONCATENATE(A37, " Results"),'Team Matches Results Tally'!$A$12:$K$303,3,FALSE)</f>
        <v>3</v>
      </c>
      <c r="E37" s="60">
        <f>VLOOKUP(CONCATENATE(A37, " Results"),'Team Matches Results Tally'!$A$12:$K$303,4,FALSE)</f>
        <v>5</v>
      </c>
      <c r="F37" s="60"/>
      <c r="G37" s="60">
        <f>VLOOKUP(CONCATENATE(A37, " Results"),'Team Matches Results Tally'!$A$12:$K$303,8,FALSE)</f>
        <v>2</v>
      </c>
      <c r="H37" s="60">
        <f>VLOOKUP(CONCATENATE(A37, " Results"),'Team Matches Results Tally'!$A$12:$K$303,7,FALSE)</f>
        <v>1</v>
      </c>
      <c r="I37" s="60">
        <f>VLOOKUP(CONCATENATE(A37, " Results"),'Team Matches Results Tally'!$A$12:$K$303,6,FALSE)</f>
        <v>0</v>
      </c>
      <c r="J37" s="62" t="str">
        <f>'Round Robin Groups'!B57</f>
        <v>COMP-4</v>
      </c>
    </row>
    <row r="38" spans="1:10" s="82" customFormat="1">
      <c r="A38" s="107" t="s">
        <v>176</v>
      </c>
      <c r="B38" s="61" t="str">
        <f>'Round Robin Groups'!B54</f>
        <v>PNKF-2</v>
      </c>
      <c r="C38" s="61">
        <f>VLOOKUP(CONCATENATE(A38, " Results"),'Team Matches Results Tally'!$A$12:$K$303,2,FALSE)</f>
        <v>1</v>
      </c>
      <c r="D38" s="61">
        <f>VLOOKUP(CONCATENATE(A38, " Results"),'Team Matches Results Tally'!$A$12:$K$303,3,FALSE)</f>
        <v>5</v>
      </c>
      <c r="E38" s="61">
        <f>VLOOKUP(CONCATENATE(A38, " Results"),'Team Matches Results Tally'!$A$12:$K$303,4,FALSE)</f>
        <v>10</v>
      </c>
      <c r="F38" s="61"/>
      <c r="G38" s="61">
        <f>VLOOKUP(CONCATENATE(A38, " Results"),'Team Matches Results Tally'!$A$12:$K$303,8,FALSE)</f>
        <v>0</v>
      </c>
      <c r="H38" s="61">
        <f>VLOOKUP(CONCATENATE(A38, " Results"),'Team Matches Results Tally'!$A$12:$K$303,7,FALSE)</f>
        <v>0</v>
      </c>
      <c r="I38" s="61">
        <f>VLOOKUP(CONCATENATE(A38, " Results"),'Team Matches Results Tally'!$A$12:$K$303,6,FALSE)</f>
        <v>0</v>
      </c>
      <c r="J38" s="61" t="str">
        <f>'Round Robin Groups'!B57</f>
        <v>COMP-4</v>
      </c>
    </row>
    <row r="39" spans="1:10" s="82" customForma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 s="82" customFormat="1">
      <c r="A40" s="107"/>
      <c r="B40" s="69" t="s">
        <v>229</v>
      </c>
      <c r="C40" s="72" t="s">
        <v>230</v>
      </c>
      <c r="D40" s="72" t="s">
        <v>188</v>
      </c>
      <c r="E40" s="73" t="s">
        <v>143</v>
      </c>
      <c r="F40" s="107"/>
      <c r="G40" s="107"/>
      <c r="H40" s="107"/>
      <c r="I40" s="69" t="s">
        <v>231</v>
      </c>
      <c r="J40" s="49"/>
    </row>
    <row r="41" spans="1:10" s="82" customFormat="1">
      <c r="A41" s="107"/>
      <c r="B41" s="50" t="str">
        <f>B35</f>
        <v>PNKF-2</v>
      </c>
      <c r="C41" s="74">
        <f>C35+C38</f>
        <v>2</v>
      </c>
      <c r="D41" s="74">
        <f>D35+D38</f>
        <v>10</v>
      </c>
      <c r="E41" s="75">
        <f>E35+E38</f>
        <v>18</v>
      </c>
      <c r="F41" s="107"/>
      <c r="G41" s="107"/>
      <c r="H41" s="107"/>
      <c r="I41" s="70" t="s">
        <v>242</v>
      </c>
      <c r="J41" s="51" t="str">
        <f>'Round Robin Score Tally'!H26</f>
        <v>PNKF-2</v>
      </c>
    </row>
    <row r="42" spans="1:10" s="82" customFormat="1">
      <c r="A42" s="107"/>
      <c r="B42" s="50" t="str">
        <f>J35</f>
        <v>COMP-3</v>
      </c>
      <c r="C42" s="74">
        <f>I35+I36</f>
        <v>0</v>
      </c>
      <c r="D42" s="74">
        <f>H35+H36</f>
        <v>1</v>
      </c>
      <c r="E42" s="75">
        <f>G35+G36</f>
        <v>3</v>
      </c>
      <c r="F42" s="107"/>
      <c r="G42" s="107"/>
      <c r="H42" s="107"/>
      <c r="I42" s="70" t="s">
        <v>243</v>
      </c>
      <c r="J42" s="51" t="str">
        <f>'Round Robin Score Tally'!H27</f>
        <v>NCKF-2</v>
      </c>
    </row>
    <row r="43" spans="1:10" s="82" customFormat="1">
      <c r="A43" s="107"/>
      <c r="B43" s="50" t="str">
        <f>B36</f>
        <v>NCKF-2</v>
      </c>
      <c r="C43" s="74">
        <f>C36+C37</f>
        <v>2</v>
      </c>
      <c r="D43" s="74">
        <f>D36+D37</f>
        <v>5</v>
      </c>
      <c r="E43" s="75">
        <f>E36+E37</f>
        <v>10</v>
      </c>
      <c r="F43" s="107"/>
      <c r="G43" s="107"/>
      <c r="H43" s="107"/>
      <c r="I43" s="70" t="s">
        <v>244</v>
      </c>
      <c r="J43" s="51" t="str">
        <f>'Round Robin Score Tally'!H28</f>
        <v>COMP-3</v>
      </c>
    </row>
    <row r="44" spans="1:10" s="82" customFormat="1">
      <c r="A44" s="107"/>
      <c r="B44" s="76" t="str">
        <f>J37</f>
        <v>COMP-4</v>
      </c>
      <c r="C44" s="77">
        <f>I37+I38</f>
        <v>0</v>
      </c>
      <c r="D44" s="77">
        <f>H37+H38</f>
        <v>1</v>
      </c>
      <c r="E44" s="78">
        <f>G37+G38</f>
        <v>2</v>
      </c>
      <c r="F44" s="107"/>
      <c r="G44" s="107"/>
      <c r="H44" s="107"/>
      <c r="I44" s="71" t="s">
        <v>245</v>
      </c>
      <c r="J44" s="56" t="str">
        <f>'Round Robin Score Tally'!H29</f>
        <v>COMP-4</v>
      </c>
    </row>
    <row r="45" spans="1:10" s="82" customForma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</row>
    <row r="46" spans="1:10" s="82" customForma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</row>
    <row r="47" spans="1:10" s="82" customForma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</row>
    <row r="48" spans="1:10" s="82" customFormat="1" ht="18">
      <c r="A48" s="107"/>
      <c r="B48" s="58" t="s">
        <v>246</v>
      </c>
      <c r="C48" s="107"/>
      <c r="D48" s="107"/>
      <c r="E48" s="107"/>
      <c r="F48" s="107"/>
      <c r="G48" s="107"/>
      <c r="H48" s="107"/>
      <c r="I48" s="107"/>
      <c r="J48" s="107"/>
    </row>
    <row r="49" spans="1:10" s="82" customFormat="1">
      <c r="A49" s="107"/>
      <c r="B49" s="63" t="s">
        <v>145</v>
      </c>
      <c r="C49" s="63" t="s">
        <v>228</v>
      </c>
      <c r="D49" s="63" t="s">
        <v>188</v>
      </c>
      <c r="E49" s="63" t="s">
        <v>143</v>
      </c>
      <c r="F49" s="63"/>
      <c r="G49" s="63" t="s">
        <v>143</v>
      </c>
      <c r="H49" s="63" t="s">
        <v>188</v>
      </c>
      <c r="I49" s="63" t="s">
        <v>228</v>
      </c>
      <c r="J49" s="63" t="s">
        <v>145</v>
      </c>
    </row>
    <row r="50" spans="1:10" s="82" customFormat="1">
      <c r="A50" s="107" t="s">
        <v>177</v>
      </c>
      <c r="B50" s="60" t="str">
        <f>'Round Robin Groups'!B59</f>
        <v>CKF-1</v>
      </c>
      <c r="C50" s="60">
        <f>VLOOKUP(CONCATENATE(A50, " Results"),'Team Matches Results Tally'!$A$12:$K$303,2,FALSE)</f>
        <v>1</v>
      </c>
      <c r="D50" s="60">
        <f>VLOOKUP(CONCATENATE(A50, " Results"),'Team Matches Results Tally'!$A$12:$K$303,3,FALSE)</f>
        <v>5</v>
      </c>
      <c r="E50" s="60">
        <f>VLOOKUP(CONCATENATE(A50, " Results"),'Team Matches Results Tally'!$A$12:$K$303,4,FALSE)</f>
        <v>10</v>
      </c>
      <c r="F50" s="60"/>
      <c r="G50" s="60">
        <f>VLOOKUP(CONCATENATE(A50, " Results"),'Team Matches Results Tally'!$A$12:$K$303,8,FALSE)</f>
        <v>0</v>
      </c>
      <c r="H50" s="60">
        <f>VLOOKUP(CONCATENATE(A50, " Results"),'Team Matches Results Tally'!$A$12:$K$303,7,FALSE)</f>
        <v>0</v>
      </c>
      <c r="I50" s="60">
        <f>VLOOKUP(CONCATENATE(A50, " Results"),'Team Matches Results Tally'!$A$12:$K$303,6,FALSE)</f>
        <v>0</v>
      </c>
      <c r="J50" s="60" t="str">
        <f>'Round Robin Groups'!B60</f>
        <v>COMP-1</v>
      </c>
    </row>
    <row r="51" spans="1:10" s="82" customFormat="1">
      <c r="A51" s="107" t="s">
        <v>178</v>
      </c>
      <c r="B51" s="61" t="str">
        <f>'Round Robin Groups'!B61</f>
        <v>OBUKAN</v>
      </c>
      <c r="C51" s="61">
        <f>VLOOKUP(CONCATENATE(A51, " Results"),'Team Matches Results Tally'!$A$12:$K$303,2,FALSE)</f>
        <v>0</v>
      </c>
      <c r="D51" s="61">
        <f>VLOOKUP(CONCATENATE(A51, " Results"),'Team Matches Results Tally'!$A$12:$K$303,3,FALSE)</f>
        <v>0</v>
      </c>
      <c r="E51" s="61">
        <f>VLOOKUP(CONCATENATE(A51, " Results"),'Team Matches Results Tally'!$A$12:$K$303,4,FALSE)</f>
        <v>2</v>
      </c>
      <c r="F51" s="61"/>
      <c r="G51" s="61">
        <f>VLOOKUP(CONCATENATE(A51, " Results"),'Team Matches Results Tally'!$A$12:$K$303,8,FALSE)</f>
        <v>3</v>
      </c>
      <c r="H51" s="61">
        <f>VLOOKUP(CONCATENATE(A51, " Results"),'Team Matches Results Tally'!$A$12:$K$303,7,FALSE)</f>
        <v>1</v>
      </c>
      <c r="I51" s="61">
        <f>VLOOKUP(CONCATENATE(A51, " Results"),'Team Matches Results Tally'!$A$12:$K$303,6,FALSE)</f>
        <v>1</v>
      </c>
      <c r="J51" s="61" t="str">
        <f>'Round Robin Groups'!B60</f>
        <v>COMP-1</v>
      </c>
    </row>
    <row r="52" spans="1:10" s="82" customFormat="1">
      <c r="A52" s="107" t="s">
        <v>179</v>
      </c>
      <c r="B52" s="62" t="str">
        <f>'Round Robin Groups'!B61</f>
        <v>OBUKAN</v>
      </c>
      <c r="C52" s="60">
        <f>VLOOKUP(CONCATENATE(A52, " Results"),'Team Matches Results Tally'!$A$12:$K$303,2,FALSE)</f>
        <v>0</v>
      </c>
      <c r="D52" s="60">
        <f>VLOOKUP(CONCATENATE(A52, " Results"),'Team Matches Results Tally'!$A$12:$K$303,3,FALSE)</f>
        <v>1</v>
      </c>
      <c r="E52" s="60">
        <f>VLOOKUP(CONCATENATE(A52, " Results"),'Team Matches Results Tally'!$A$12:$K$303,4,FALSE)</f>
        <v>1</v>
      </c>
      <c r="F52" s="60"/>
      <c r="G52" s="60">
        <f>VLOOKUP(CONCATENATE(A52, " Results"),'Team Matches Results Tally'!$A$12:$K$303,8,FALSE)</f>
        <v>4</v>
      </c>
      <c r="H52" s="60">
        <f>VLOOKUP(CONCATENATE(A52, " Results"),'Team Matches Results Tally'!$A$12:$K$303,7,FALSE)</f>
        <v>2</v>
      </c>
      <c r="I52" s="60">
        <f>VLOOKUP(CONCATENATE(A52, " Results"),'Team Matches Results Tally'!$A$12:$K$303,6,FALSE)</f>
        <v>1</v>
      </c>
      <c r="J52" s="62" t="str">
        <f>'Round Robin Groups'!B62</f>
        <v>SWKIF-2</v>
      </c>
    </row>
    <row r="53" spans="1:10" s="82" customFormat="1">
      <c r="A53" s="107" t="s">
        <v>180</v>
      </c>
      <c r="B53" s="61" t="str">
        <f>'Round Robin Groups'!B59</f>
        <v>CKF-1</v>
      </c>
      <c r="C53" s="61">
        <f>VLOOKUP(CONCATENATE(A53, " Results"),'Team Matches Results Tally'!$A$12:$K$303,2,FALSE)</f>
        <v>1</v>
      </c>
      <c r="D53" s="61">
        <f>VLOOKUP(CONCATENATE(A53, " Results"),'Team Matches Results Tally'!$A$12:$K$303,3,FALSE)</f>
        <v>3</v>
      </c>
      <c r="E53" s="61">
        <f>VLOOKUP(CONCATENATE(A53, " Results"),'Team Matches Results Tally'!$A$12:$K$303,4,FALSE)</f>
        <v>5</v>
      </c>
      <c r="F53" s="61"/>
      <c r="G53" s="61">
        <f>VLOOKUP(CONCATENATE(A53, " Results"),'Team Matches Results Tally'!$A$12:$K$303,8,FALSE)</f>
        <v>1</v>
      </c>
      <c r="H53" s="61">
        <f>VLOOKUP(CONCATENATE(A53, " Results"),'Team Matches Results Tally'!$A$12:$K$303,7,FALSE)</f>
        <v>0</v>
      </c>
      <c r="I53" s="61">
        <f>VLOOKUP(CONCATENATE(A53, " Results"),'Team Matches Results Tally'!$A$12:$K$303,6,FALSE)</f>
        <v>0</v>
      </c>
      <c r="J53" s="61" t="str">
        <f>'Round Robin Groups'!B62</f>
        <v>SWKIF-2</v>
      </c>
    </row>
    <row r="54" spans="1:10" s="82" customForma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</row>
    <row r="55" spans="1:10" s="82" customFormat="1">
      <c r="A55" s="107"/>
      <c r="B55" s="69" t="s">
        <v>229</v>
      </c>
      <c r="C55" s="72" t="s">
        <v>230</v>
      </c>
      <c r="D55" s="72" t="s">
        <v>188</v>
      </c>
      <c r="E55" s="73" t="s">
        <v>143</v>
      </c>
      <c r="F55" s="107"/>
      <c r="G55" s="107"/>
      <c r="H55" s="107"/>
      <c r="I55" s="69" t="s">
        <v>231</v>
      </c>
      <c r="J55" s="49"/>
    </row>
    <row r="56" spans="1:10" s="82" customFormat="1">
      <c r="A56" s="107"/>
      <c r="B56" s="50" t="str">
        <f>B50</f>
        <v>CKF-1</v>
      </c>
      <c r="C56" s="74">
        <f>C50+C53</f>
        <v>2</v>
      </c>
      <c r="D56" s="74">
        <f>D50+D53</f>
        <v>8</v>
      </c>
      <c r="E56" s="75">
        <f>E50+E53</f>
        <v>15</v>
      </c>
      <c r="F56" s="107"/>
      <c r="G56" s="107"/>
      <c r="H56" s="107"/>
      <c r="I56" s="70" t="s">
        <v>247</v>
      </c>
      <c r="J56" s="51" t="str">
        <f>'Round Robin Score Tally'!H35</f>
        <v>CKF-1</v>
      </c>
    </row>
    <row r="57" spans="1:10" s="82" customFormat="1">
      <c r="A57" s="107"/>
      <c r="B57" s="50" t="str">
        <f>J50</f>
        <v>COMP-1</v>
      </c>
      <c r="C57" s="74">
        <f>I50+I51</f>
        <v>1</v>
      </c>
      <c r="D57" s="74">
        <f>H50+H51</f>
        <v>1</v>
      </c>
      <c r="E57" s="75">
        <f>G50+G51</f>
        <v>3</v>
      </c>
      <c r="F57" s="107"/>
      <c r="G57" s="107"/>
      <c r="H57" s="107"/>
      <c r="I57" s="70" t="s">
        <v>248</v>
      </c>
      <c r="J57" s="51" t="str">
        <f>'Round Robin Score Tally'!H36</f>
        <v>SWKIF-2</v>
      </c>
    </row>
    <row r="58" spans="1:10" s="82" customFormat="1">
      <c r="A58" s="107"/>
      <c r="B58" s="50" t="str">
        <f>B51</f>
        <v>OBUKAN</v>
      </c>
      <c r="C58" s="74">
        <f>C51+C52</f>
        <v>0</v>
      </c>
      <c r="D58" s="74">
        <f>D51+D52</f>
        <v>1</v>
      </c>
      <c r="E58" s="75">
        <f>E51+E52</f>
        <v>3</v>
      </c>
      <c r="F58" s="107"/>
      <c r="G58" s="107"/>
      <c r="H58" s="107"/>
      <c r="I58" s="70" t="s">
        <v>249</v>
      </c>
      <c r="J58" s="51" t="str">
        <f>'Round Robin Score Tally'!H37</f>
        <v>COMP-1</v>
      </c>
    </row>
    <row r="59" spans="1:10" s="82" customFormat="1">
      <c r="A59" s="107"/>
      <c r="B59" s="76" t="str">
        <f>J52</f>
        <v>SWKIF-2</v>
      </c>
      <c r="C59" s="77">
        <f>I52+I53</f>
        <v>1</v>
      </c>
      <c r="D59" s="77">
        <f>H52+H53</f>
        <v>2</v>
      </c>
      <c r="E59" s="78">
        <f>G52+G53</f>
        <v>5</v>
      </c>
      <c r="F59" s="107"/>
      <c r="G59" s="107"/>
      <c r="H59" s="107"/>
      <c r="I59" s="71" t="s">
        <v>250</v>
      </c>
      <c r="J59" s="56" t="str">
        <f>'Round Robin Score Tally'!H38</f>
        <v>OBUKAN</v>
      </c>
    </row>
  </sheetData>
  <pageMargins left="0.7" right="0.7" top="0.75" bottom="0.75" header="0.3" footer="0.3"/>
  <ignoredErrors>
    <ignoredError sqref="E13 B13:C13 D28:E28 B28:C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J44"/>
  <sheetViews>
    <sheetView tabSelected="1" workbookViewId="0">
      <selection activeCell="H23" sqref="H23"/>
    </sheetView>
  </sheetViews>
  <sheetFormatPr defaultColWidth="8.85546875" defaultRowHeight="15.75"/>
  <cols>
    <col min="1" max="1" width="3" style="31" bestFit="1" customWidth="1"/>
    <col min="2" max="2" width="22.7109375" style="37" customWidth="1"/>
    <col min="3" max="3" width="3" style="31" bestFit="1" customWidth="1"/>
    <col min="4" max="4" width="22.7109375" style="37" customWidth="1"/>
    <col min="5" max="5" width="3" style="31" bestFit="1" customWidth="1"/>
    <col min="6" max="6" width="22.7109375" style="37" customWidth="1"/>
    <col min="7" max="7" width="3" style="31" bestFit="1" customWidth="1"/>
    <col min="8" max="8" width="22.7109375" style="37" customWidth="1"/>
    <col min="9" max="9" width="3" style="31" bestFit="1" customWidth="1"/>
    <col min="10" max="10" width="22.7109375" style="31" customWidth="1"/>
    <col min="11" max="11" width="9.7109375" style="31" customWidth="1"/>
    <col min="12" max="12" width="22.7109375" style="31" customWidth="1"/>
    <col min="13" max="14" width="6.7109375" style="31" customWidth="1"/>
    <col min="15" max="15" width="9.7109375" style="31" customWidth="1"/>
    <col min="16" max="16" width="22.7109375" style="31" customWidth="1"/>
    <col min="17" max="18" width="6.7109375" style="31" customWidth="1"/>
    <col min="19" max="19" width="9.7109375" style="31" customWidth="1"/>
    <col min="20" max="20" width="22.7109375" style="31" customWidth="1"/>
    <col min="21" max="22" width="6.7109375" style="31" customWidth="1"/>
    <col min="23" max="23" width="9.7109375" style="31" customWidth="1"/>
    <col min="24" max="16384" width="8.85546875" style="31"/>
  </cols>
  <sheetData>
    <row r="3" spans="1:8" ht="16.5" thickBot="1">
      <c r="A3" s="32">
        <v>17</v>
      </c>
      <c r="B3" s="38" t="str">
        <f>'Round Robin'!J11</f>
        <v>SCO-1</v>
      </c>
    </row>
    <row r="4" spans="1:8" ht="17.25" thickTop="1" thickBot="1">
      <c r="B4" s="39"/>
      <c r="C4" s="33">
        <v>21</v>
      </c>
      <c r="D4" s="38" t="str">
        <f>'Team Matches Results Tally'!J224</f>
        <v>SCO-1</v>
      </c>
    </row>
    <row r="5" spans="1:8" ht="17.25" thickTop="1" thickBot="1">
      <c r="A5" s="32"/>
      <c r="B5" s="40" t="str">
        <f>'Round Robin'!J57</f>
        <v>SWKIF-2</v>
      </c>
      <c r="D5" s="41"/>
    </row>
    <row r="6" spans="1:8" ht="16.5" thickTop="1">
      <c r="A6" s="36"/>
      <c r="B6" s="43"/>
      <c r="D6" s="39"/>
    </row>
    <row r="7" spans="1:8" ht="16.5" thickBot="1">
      <c r="D7" s="39"/>
      <c r="E7" s="33">
        <v>23</v>
      </c>
      <c r="F7" s="38" t="str">
        <f>'Team Matches Results Tally'!J276</f>
        <v>PNKF-1</v>
      </c>
    </row>
    <row r="8" spans="1:8" ht="17.25" thickTop="1" thickBot="1">
      <c r="A8" s="32">
        <v>18</v>
      </c>
      <c r="B8" s="38" t="str">
        <f>'Round Robin'!J26</f>
        <v>PNKF-1</v>
      </c>
      <c r="D8" s="39"/>
      <c r="F8" s="41"/>
    </row>
    <row r="9" spans="1:8" ht="17.25" thickTop="1" thickBot="1">
      <c r="B9" s="41"/>
      <c r="D9" s="39" t="str">
        <f>'Team Matches Results Tally'!J237</f>
        <v>PNKF-1</v>
      </c>
      <c r="F9" s="39"/>
    </row>
    <row r="10" spans="1:8" ht="17.25" thickTop="1" thickBot="1">
      <c r="A10" s="32"/>
      <c r="B10" s="40" t="str">
        <f>'Round Robin'!J42</f>
        <v>NCKF-2</v>
      </c>
      <c r="C10" s="34"/>
      <c r="D10" s="42"/>
      <c r="F10" s="39"/>
    </row>
    <row r="11" spans="1:8" ht="16.5" thickTop="1">
      <c r="A11" s="36"/>
      <c r="B11" s="42"/>
      <c r="C11" s="36"/>
      <c r="D11" s="43"/>
      <c r="F11" s="39"/>
    </row>
    <row r="12" spans="1:8" ht="16.5" thickBot="1">
      <c r="A12" s="36"/>
      <c r="B12" s="43"/>
      <c r="C12" s="36"/>
      <c r="D12" s="43"/>
      <c r="F12" s="39"/>
      <c r="G12" s="33"/>
      <c r="H12" s="38" t="str">
        <f>'Team Matches Results Tally'!J302</f>
        <v>PNKF-1</v>
      </c>
    </row>
    <row r="13" spans="1:8" ht="16.5" thickTop="1">
      <c r="B13" s="43"/>
      <c r="F13" s="39"/>
      <c r="H13" s="35"/>
    </row>
    <row r="14" spans="1:8" ht="16.5" thickBot="1">
      <c r="A14" s="32">
        <v>19</v>
      </c>
      <c r="B14" s="38" t="str">
        <f>'Round Robin'!J41</f>
        <v>PNKF-2</v>
      </c>
      <c r="F14" s="39"/>
      <c r="H14" s="43"/>
    </row>
    <row r="15" spans="1:8" ht="17.25" thickTop="1" thickBot="1">
      <c r="B15" s="39"/>
      <c r="C15" s="33">
        <v>22</v>
      </c>
      <c r="D15" s="38" t="str">
        <f>'Team Matches Results Tally'!J250</f>
        <v>PNKF-2</v>
      </c>
      <c r="F15" s="39"/>
      <c r="H15" s="43"/>
    </row>
    <row r="16" spans="1:8" ht="17.25" thickTop="1" thickBot="1">
      <c r="A16" s="32"/>
      <c r="B16" s="40" t="str">
        <f>'Round Robin'!J27</f>
        <v>NCKF-1</v>
      </c>
      <c r="D16" s="41"/>
      <c r="F16" s="39"/>
      <c r="H16" s="43"/>
    </row>
    <row r="17" spans="1:10" ht="16.5" thickTop="1">
      <c r="D17" s="39"/>
      <c r="F17" s="84"/>
      <c r="H17" s="43"/>
    </row>
    <row r="18" spans="1:10" ht="16.5" thickBot="1">
      <c r="D18" s="39"/>
      <c r="E18" s="33"/>
      <c r="F18" s="40" t="str">
        <f>'Team Matches Results Tally'!J289</f>
        <v>SWKIF-1</v>
      </c>
      <c r="H18" s="43"/>
    </row>
    <row r="19" spans="1:10" ht="17.25" thickTop="1" thickBot="1">
      <c r="A19" s="32">
        <v>20</v>
      </c>
      <c r="B19" s="38" t="str">
        <f>'Round Robin'!J56</f>
        <v>CKF-1</v>
      </c>
      <c r="D19" s="39"/>
      <c r="F19" s="43"/>
      <c r="H19" s="43"/>
    </row>
    <row r="20" spans="1:10" ht="17.25" thickTop="1" thickBot="1">
      <c r="B20" s="41"/>
      <c r="C20" s="33"/>
      <c r="D20" s="40" t="str">
        <f>'Team Matches Results Tally'!J263</f>
        <v>SWKIF-1</v>
      </c>
      <c r="H20" s="43"/>
    </row>
    <row r="21" spans="1:10" ht="17.25" thickTop="1" thickBot="1">
      <c r="A21" s="32"/>
      <c r="B21" s="40" t="str">
        <f>'Round Robin'!J12</f>
        <v>SWKIF-1</v>
      </c>
      <c r="D21" s="42"/>
      <c r="H21" s="43"/>
    </row>
    <row r="22" spans="1:10" ht="16.5" thickTop="1">
      <c r="H22" s="43"/>
    </row>
    <row r="23" spans="1:10">
      <c r="H23" s="43"/>
      <c r="I23" s="36"/>
      <c r="J23" s="36" t="str">
        <f>'Team Matches Results Tally'!J289</f>
        <v>SWKIF-1</v>
      </c>
    </row>
    <row r="24" spans="1:10" s="36" customFormat="1">
      <c r="B24" s="43"/>
      <c r="D24" s="43"/>
      <c r="F24" s="43"/>
      <c r="H24" s="43"/>
    </row>
    <row r="25" spans="1:10" s="36" customFormat="1">
      <c r="B25" s="43"/>
      <c r="D25" s="43"/>
      <c r="F25" s="43"/>
      <c r="H25" s="43"/>
    </row>
    <row r="26" spans="1:10" s="36" customFormat="1">
      <c r="B26" s="43"/>
      <c r="D26" s="43"/>
      <c r="F26" s="43"/>
      <c r="H26" s="43"/>
    </row>
    <row r="27" spans="1:10" s="36" customFormat="1">
      <c r="B27" s="43"/>
      <c r="D27" s="43"/>
      <c r="F27" s="43"/>
      <c r="H27" s="43"/>
    </row>
    <row r="28" spans="1:10" s="36" customFormat="1">
      <c r="B28" s="43"/>
      <c r="D28" s="43"/>
      <c r="F28" s="43"/>
      <c r="H28" s="43"/>
    </row>
    <row r="29" spans="1:10" s="36" customFormat="1">
      <c r="B29" s="43"/>
      <c r="D29" s="43"/>
      <c r="F29" s="43"/>
      <c r="H29" s="43"/>
    </row>
    <row r="30" spans="1:10" s="36" customFormat="1">
      <c r="B30" s="43"/>
      <c r="D30" s="43"/>
      <c r="F30" s="43"/>
      <c r="H30" s="43"/>
    </row>
    <row r="31" spans="1:10" s="36" customFormat="1">
      <c r="B31" s="43"/>
      <c r="D31" s="43"/>
      <c r="F31" s="43"/>
      <c r="H31" s="43"/>
    </row>
    <row r="32" spans="1:10" s="36" customFormat="1">
      <c r="B32" s="43"/>
      <c r="D32" s="43"/>
      <c r="F32" s="43"/>
      <c r="H32" s="43"/>
    </row>
    <row r="33" spans="2:8" s="36" customFormat="1">
      <c r="B33" s="43"/>
      <c r="D33" s="43"/>
      <c r="F33" s="43"/>
      <c r="H33" s="43"/>
    </row>
    <row r="34" spans="2:8" s="36" customFormat="1">
      <c r="B34" s="43"/>
      <c r="D34" s="43"/>
      <c r="F34" s="43"/>
      <c r="H34" s="43"/>
    </row>
    <row r="35" spans="2:8" s="36" customFormat="1">
      <c r="B35" s="43"/>
      <c r="D35" s="43"/>
      <c r="F35" s="43"/>
      <c r="H35" s="43"/>
    </row>
    <row r="36" spans="2:8" s="36" customFormat="1">
      <c r="B36" s="43"/>
      <c r="D36" s="43"/>
      <c r="F36" s="43"/>
      <c r="H36" s="43"/>
    </row>
    <row r="37" spans="2:8" s="36" customFormat="1">
      <c r="B37" s="43"/>
      <c r="D37" s="43"/>
      <c r="F37" s="43"/>
      <c r="H37" s="43"/>
    </row>
    <row r="38" spans="2:8" s="36" customFormat="1">
      <c r="B38" s="43"/>
      <c r="D38" s="43"/>
      <c r="F38" s="43"/>
      <c r="H38" s="43"/>
    </row>
    <row r="39" spans="2:8" s="36" customFormat="1">
      <c r="B39" s="43"/>
      <c r="D39" s="43"/>
      <c r="F39" s="43"/>
      <c r="H39" s="43"/>
    </row>
    <row r="40" spans="2:8" s="36" customFormat="1">
      <c r="B40" s="43"/>
      <c r="D40" s="43"/>
      <c r="F40" s="43"/>
      <c r="H40" s="43"/>
    </row>
    <row r="41" spans="2:8" s="36" customFormat="1">
      <c r="B41" s="43"/>
      <c r="D41" s="43"/>
      <c r="F41" s="43"/>
      <c r="H41" s="43"/>
    </row>
    <row r="42" spans="2:8" s="36" customFormat="1">
      <c r="B42" s="43"/>
      <c r="D42" s="43"/>
      <c r="F42" s="43"/>
      <c r="H42" s="43"/>
    </row>
    <row r="43" spans="2:8" s="36" customFormat="1">
      <c r="B43" s="43"/>
      <c r="D43" s="43"/>
      <c r="F43" s="43"/>
      <c r="H43" s="43"/>
    </row>
    <row r="44" spans="2:8" s="36" customFormat="1">
      <c r="B44" s="43"/>
      <c r="D44" s="43"/>
      <c r="F44" s="43"/>
      <c r="H44" s="43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J34"/>
  <sheetViews>
    <sheetView showGridLines="0" zoomScaleNormal="100" workbookViewId="0">
      <selection activeCell="E21" sqref="E21"/>
    </sheetView>
  </sheetViews>
  <sheetFormatPr defaultRowHeight="14.25" customHeight="1"/>
  <cols>
    <col min="1" max="1" width="9.5703125" customWidth="1"/>
    <col min="2" max="2" width="32.85546875" customWidth="1"/>
    <col min="3" max="3" width="12.85546875" customWidth="1"/>
    <col min="4" max="5" width="7.140625" customWidth="1"/>
    <col min="6" max="6" width="5.28515625" customWidth="1"/>
    <col min="7" max="8" width="7.140625" customWidth="1"/>
    <col min="9" max="9" width="12.85546875" customWidth="1"/>
    <col min="10" max="10" width="32.85546875" customWidth="1"/>
  </cols>
  <sheetData>
    <row r="2" spans="2:10" ht="33.75">
      <c r="B2" s="123" t="s">
        <v>251</v>
      </c>
      <c r="C2" s="122"/>
      <c r="D2" s="122"/>
      <c r="E2" s="122"/>
      <c r="F2" s="3" t="s">
        <v>140</v>
      </c>
      <c r="G2" s="124" t="s">
        <v>252</v>
      </c>
      <c r="H2" s="122"/>
      <c r="I2" s="122"/>
      <c r="J2" s="122"/>
    </row>
    <row r="4" spans="2:10" ht="23.25">
      <c r="B4" s="4" t="s">
        <v>141</v>
      </c>
      <c r="C4" s="5" t="s">
        <v>142</v>
      </c>
      <c r="D4" s="115" t="s">
        <v>143</v>
      </c>
      <c r="E4" s="116"/>
      <c r="F4" s="5" t="s">
        <v>144</v>
      </c>
      <c r="G4" s="115" t="s">
        <v>143</v>
      </c>
      <c r="H4" s="116"/>
      <c r="I4" s="5" t="s">
        <v>142</v>
      </c>
      <c r="J4" s="108" t="s">
        <v>145</v>
      </c>
    </row>
    <row r="5" spans="2:10" ht="25.5">
      <c r="B5" s="6" t="s">
        <v>253</v>
      </c>
      <c r="C5" s="7" t="s">
        <v>254</v>
      </c>
      <c r="D5" s="7"/>
      <c r="E5" s="7"/>
      <c r="F5" s="8" t="str">
        <f>IF((SUM(D27:E27)=SUM(G27:H27)),"X","")</f>
        <v/>
      </c>
      <c r="G5" s="7" t="s">
        <v>159</v>
      </c>
      <c r="H5" s="7" t="s">
        <v>255</v>
      </c>
      <c r="I5" s="7"/>
      <c r="J5" s="10" t="s">
        <v>256</v>
      </c>
    </row>
    <row r="6" spans="2:10" ht="25.5">
      <c r="B6" s="6" t="s">
        <v>257</v>
      </c>
      <c r="C6" s="7"/>
      <c r="D6" s="7"/>
      <c r="E6" s="7" t="s">
        <v>147</v>
      </c>
      <c r="F6" s="8" t="str">
        <f>IF((SUM(D28:E28)=SUM(G28:H28)),"X","")</f>
        <v>X</v>
      </c>
      <c r="G6" s="7" t="s">
        <v>167</v>
      </c>
      <c r="H6" s="7"/>
      <c r="I6" s="7"/>
      <c r="J6" s="10" t="s">
        <v>258</v>
      </c>
    </row>
    <row r="7" spans="2:10" ht="25.5">
      <c r="B7" s="6" t="s">
        <v>259</v>
      </c>
      <c r="C7" s="7"/>
      <c r="D7" s="7" t="s">
        <v>147</v>
      </c>
      <c r="E7" s="7" t="s">
        <v>148</v>
      </c>
      <c r="F7" s="8" t="str">
        <f>IF((SUM(D29:E29)=SUM(G29:H29)),"X","")</f>
        <v/>
      </c>
      <c r="G7" s="7"/>
      <c r="H7" s="7"/>
      <c r="I7" s="7"/>
      <c r="J7" s="10" t="s">
        <v>260</v>
      </c>
    </row>
    <row r="8" spans="2:10" ht="25.5">
      <c r="B8" s="6" t="s">
        <v>261</v>
      </c>
      <c r="C8" s="7"/>
      <c r="D8" s="7"/>
      <c r="E8" s="7"/>
      <c r="F8" s="8" t="str">
        <f>IF((SUM(D30:E30)=SUM(G30:H30)),"X","")</f>
        <v/>
      </c>
      <c r="G8" s="7" t="s">
        <v>159</v>
      </c>
      <c r="H8" s="7" t="s">
        <v>148</v>
      </c>
      <c r="I8" s="7"/>
      <c r="J8" s="10" t="s">
        <v>262</v>
      </c>
    </row>
    <row r="9" spans="2:10" ht="25.5">
      <c r="B9" s="6" t="s">
        <v>263</v>
      </c>
      <c r="C9" s="7"/>
      <c r="D9" s="7"/>
      <c r="E9" s="7" t="s">
        <v>148</v>
      </c>
      <c r="F9" s="8" t="str">
        <f>IF((SUM(D31:E31)=SUM(G31:H31)),"X","")</f>
        <v>X</v>
      </c>
      <c r="G9" s="7" t="s">
        <v>147</v>
      </c>
      <c r="H9" s="7"/>
      <c r="I9" s="7"/>
      <c r="J9" s="10" t="s">
        <v>264</v>
      </c>
    </row>
    <row r="10" spans="2:10" ht="14.25" customHeight="1">
      <c r="B10" s="117" t="s">
        <v>152</v>
      </c>
      <c r="C10" s="118"/>
      <c r="D10" s="118"/>
      <c r="E10" s="118"/>
      <c r="F10" s="118"/>
      <c r="G10" s="118"/>
      <c r="H10" s="118"/>
      <c r="I10" s="118"/>
      <c r="J10" s="118"/>
    </row>
    <row r="11" spans="2:10" ht="25.5">
      <c r="B11" s="6"/>
      <c r="C11" s="7"/>
      <c r="D11" s="7"/>
      <c r="E11" s="7"/>
      <c r="F11" s="8"/>
      <c r="G11" s="7"/>
      <c r="H11" s="7"/>
      <c r="I11" s="7"/>
      <c r="J11" s="10"/>
    </row>
    <row r="12" spans="2:10" ht="21">
      <c r="B12" s="11"/>
      <c r="C12" s="11"/>
      <c r="D12" s="11"/>
      <c r="E12" s="11"/>
      <c r="F12" s="12"/>
      <c r="G12" s="11"/>
      <c r="H12" s="11"/>
      <c r="I12" s="11"/>
      <c r="J12" s="11"/>
    </row>
    <row r="13" spans="2:10" ht="21">
      <c r="B13" s="13" t="s">
        <v>156</v>
      </c>
      <c r="C13" s="14">
        <f>SUM(D32:E32)</f>
        <v>4</v>
      </c>
      <c r="D13" s="107"/>
      <c r="E13" s="107"/>
      <c r="F13" s="107"/>
      <c r="G13" s="107"/>
      <c r="H13" s="107"/>
      <c r="I13" s="15">
        <f>SUM(G32:H32)</f>
        <v>6</v>
      </c>
      <c r="J13" s="15" t="s">
        <v>157</v>
      </c>
    </row>
    <row r="14" spans="2:10" ht="21">
      <c r="B14" s="13" t="s">
        <v>154</v>
      </c>
      <c r="C14" s="14">
        <f>B32</f>
        <v>1</v>
      </c>
      <c r="D14" s="107"/>
      <c r="E14" s="107"/>
      <c r="F14" s="107"/>
      <c r="G14" s="107"/>
      <c r="H14" s="107"/>
      <c r="I14" s="15">
        <f>I32</f>
        <v>2</v>
      </c>
      <c r="J14" s="15" t="s">
        <v>155</v>
      </c>
    </row>
    <row r="15" spans="2:10" ht="21">
      <c r="B15" s="13" t="s">
        <v>213</v>
      </c>
      <c r="C15" s="14">
        <f>C32</f>
        <v>2</v>
      </c>
      <c r="D15" s="107"/>
      <c r="E15" s="107"/>
      <c r="F15" s="107"/>
      <c r="G15" s="107"/>
      <c r="H15" s="107"/>
      <c r="I15" s="15">
        <f>J32</f>
        <v>1</v>
      </c>
      <c r="J15" s="14" t="s">
        <v>214</v>
      </c>
    </row>
    <row r="17" spans="1:10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25" spans="1:10" ht="14.25" customHeight="1">
      <c r="A25" s="107"/>
      <c r="B25" s="107"/>
      <c r="C25" s="107"/>
      <c r="D25" s="107"/>
      <c r="E25" s="107"/>
      <c r="F25" s="17"/>
      <c r="G25" s="17"/>
      <c r="H25" s="107"/>
      <c r="I25" s="107"/>
      <c r="J25" s="107"/>
    </row>
    <row r="26" spans="1:10" ht="14.25" customHeight="1">
      <c r="A26" s="107"/>
      <c r="B26" s="110" t="s">
        <v>188</v>
      </c>
      <c r="C26" s="110" t="s">
        <v>189</v>
      </c>
      <c r="D26" s="121" t="s">
        <v>265</v>
      </c>
      <c r="E26" s="122"/>
      <c r="F26" s="122"/>
      <c r="G26" s="122"/>
      <c r="H26" s="122"/>
      <c r="I26" s="110" t="s">
        <v>188</v>
      </c>
      <c r="J26" s="110" t="s">
        <v>189</v>
      </c>
    </row>
    <row r="27" spans="1:10" ht="15">
      <c r="A27" s="107"/>
      <c r="B27" s="16">
        <f>IF((SUM(D27:E27)&gt;SUM(G27:H27)),1,0)</f>
        <v>0</v>
      </c>
      <c r="C27" s="16">
        <f>IF((SUM(D27:E27)&lt;SUM(G27:H27)),1,0)</f>
        <v>1</v>
      </c>
      <c r="D27" s="16">
        <f t="shared" ref="D27:E31" si="0">IF(ISBLANK(D5),0,1)</f>
        <v>0</v>
      </c>
      <c r="E27" s="16">
        <f t="shared" si="0"/>
        <v>0</v>
      </c>
      <c r="F27" s="107"/>
      <c r="G27" s="16">
        <f t="shared" ref="G27:H31" si="1">IF(ISBLANK(G5),0,1)</f>
        <v>1</v>
      </c>
      <c r="H27" s="16">
        <f t="shared" si="1"/>
        <v>1</v>
      </c>
      <c r="I27" s="16">
        <f>IF((SUM(G27:H27)&gt;SUM(D27:E27)),1,0)</f>
        <v>1</v>
      </c>
      <c r="J27" s="16">
        <f>IF((SUM(D27:E27)&gt;SUM(G27:H27)),1,0)</f>
        <v>0</v>
      </c>
    </row>
    <row r="28" spans="1:10" ht="15">
      <c r="A28" s="107"/>
      <c r="B28" s="16">
        <f>IF((SUM(D28:E28)&gt;SUM(G28:H28)),1,0)</f>
        <v>0</v>
      </c>
      <c r="C28" s="16">
        <f>IF((SUM(D28:E28)&lt;SUM(G28:H28)),1,0)</f>
        <v>0</v>
      </c>
      <c r="D28" s="16">
        <f t="shared" si="0"/>
        <v>0</v>
      </c>
      <c r="E28" s="16">
        <f t="shared" si="0"/>
        <v>1</v>
      </c>
      <c r="F28" s="107"/>
      <c r="G28" s="16">
        <f t="shared" si="1"/>
        <v>1</v>
      </c>
      <c r="H28" s="16">
        <f t="shared" si="1"/>
        <v>0</v>
      </c>
      <c r="I28" s="16">
        <f>IF((SUM(G28:H28)&gt;SUM(D28:E28)),1,0)</f>
        <v>0</v>
      </c>
      <c r="J28" s="16">
        <f>IF((SUM(D28:E28)&gt;SUM(G28:H28)),1,0)</f>
        <v>0</v>
      </c>
    </row>
    <row r="29" spans="1:10" ht="15">
      <c r="A29" s="107"/>
      <c r="B29" s="16">
        <f>IF((SUM(D29:E29)&gt;SUM(G29:H29)),1,0)</f>
        <v>1</v>
      </c>
      <c r="C29" s="16">
        <f>IF((SUM(D29:E29)&lt;SUM(G29:H29)),1,0)</f>
        <v>0</v>
      </c>
      <c r="D29" s="16">
        <f t="shared" si="0"/>
        <v>1</v>
      </c>
      <c r="E29" s="16">
        <f t="shared" si="0"/>
        <v>1</v>
      </c>
      <c r="F29" s="107"/>
      <c r="G29" s="16">
        <f t="shared" si="1"/>
        <v>0</v>
      </c>
      <c r="H29" s="16">
        <f t="shared" si="1"/>
        <v>0</v>
      </c>
      <c r="I29" s="16">
        <f>IF((SUM(G29:H29)&gt;SUM(D29:E29)),1,0)</f>
        <v>0</v>
      </c>
      <c r="J29" s="16">
        <f>IF((SUM(D29:E29)&gt;SUM(G29:H29)),1,0)</f>
        <v>1</v>
      </c>
    </row>
    <row r="30" spans="1:10" ht="15">
      <c r="A30" s="107"/>
      <c r="B30" s="16">
        <f>IF((SUM(D30:E30)&gt;SUM(G30:H30)),1,0)</f>
        <v>0</v>
      </c>
      <c r="C30" s="16">
        <f>IF((SUM(D30:E30)&lt;SUM(G30:H30)),1,0)</f>
        <v>1</v>
      </c>
      <c r="D30" s="16">
        <f t="shared" si="0"/>
        <v>0</v>
      </c>
      <c r="E30" s="16">
        <f t="shared" si="0"/>
        <v>0</v>
      </c>
      <c r="F30" s="107"/>
      <c r="G30" s="16">
        <f t="shared" si="1"/>
        <v>1</v>
      </c>
      <c r="H30" s="16">
        <f t="shared" si="1"/>
        <v>1</v>
      </c>
      <c r="I30" s="16">
        <f>IF((SUM(G30:H30)&gt;SUM(D30:E30)),1,0)</f>
        <v>1</v>
      </c>
      <c r="J30" s="16">
        <f>IF((SUM(D30:E30)&gt;SUM(G30:H30)),1,0)</f>
        <v>0</v>
      </c>
    </row>
    <row r="31" spans="1:10" ht="15">
      <c r="A31" s="107"/>
      <c r="B31" s="16">
        <f>IF((SUM(D31:E31)&gt;SUM(G31:H31)),1,0)</f>
        <v>0</v>
      </c>
      <c r="C31" s="16">
        <f>IF((SUM(D31:E31)&lt;SUM(G31:H31)),1,0)</f>
        <v>0</v>
      </c>
      <c r="D31" s="16">
        <f t="shared" si="0"/>
        <v>0</v>
      </c>
      <c r="E31" s="16">
        <f t="shared" si="0"/>
        <v>1</v>
      </c>
      <c r="F31" s="107"/>
      <c r="G31" s="16">
        <f t="shared" si="1"/>
        <v>1</v>
      </c>
      <c r="H31" s="16">
        <f t="shared" si="1"/>
        <v>0</v>
      </c>
      <c r="I31" s="16">
        <f>IF((SUM(G31:H31)&gt;SUM(D31:E31)),1,0)</f>
        <v>0</v>
      </c>
      <c r="J31" s="16">
        <f>IF((SUM(D31:E31)&gt;SUM(G31:H31)),1,0)</f>
        <v>0</v>
      </c>
    </row>
    <row r="32" spans="1:10" ht="15">
      <c r="A32" s="2" t="s">
        <v>191</v>
      </c>
      <c r="B32" s="16">
        <f>SUM(B27:B31)</f>
        <v>1</v>
      </c>
      <c r="C32" s="16">
        <f>SUM(C27:C31)</f>
        <v>2</v>
      </c>
      <c r="D32" s="16">
        <f>SUM(D27:D31)</f>
        <v>1</v>
      </c>
      <c r="E32" s="16">
        <f>SUM(E27:E31)</f>
        <v>3</v>
      </c>
      <c r="F32" s="107"/>
      <c r="G32" s="16">
        <f>SUM(G27:G31)</f>
        <v>4</v>
      </c>
      <c r="H32" s="16">
        <f>SUM(H27:H31)</f>
        <v>2</v>
      </c>
      <c r="I32" s="16">
        <f>SUM(I27:I31)</f>
        <v>2</v>
      </c>
      <c r="J32" s="16">
        <f>SUM(J27:J31)</f>
        <v>1</v>
      </c>
    </row>
    <row r="33" ht="12.75"/>
    <row r="34" ht="12.75"/>
  </sheetData>
  <mergeCells count="6">
    <mergeCell ref="D26:H26"/>
    <mergeCell ref="B2:E2"/>
    <mergeCell ref="G2:J2"/>
    <mergeCell ref="D4:E4"/>
    <mergeCell ref="G4:H4"/>
    <mergeCell ref="B10:J10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18"/>
  <sheetViews>
    <sheetView showGridLines="0" zoomScaleNormal="100" workbookViewId="0">
      <selection activeCell="A11" sqref="A11"/>
    </sheetView>
  </sheetViews>
  <sheetFormatPr defaultRowHeight="14.25" customHeight="1"/>
  <cols>
    <col min="1" max="6" width="9.140625" customWidth="1"/>
  </cols>
  <sheetData>
    <row r="1" spans="1:1" ht="15">
      <c r="A1" s="1" t="s">
        <v>266</v>
      </c>
    </row>
    <row r="2" spans="1:1" ht="15">
      <c r="A2" s="2" t="s">
        <v>267</v>
      </c>
    </row>
    <row r="3" spans="1:1" ht="15">
      <c r="A3" s="2" t="s">
        <v>268</v>
      </c>
    </row>
    <row r="5" spans="1:1" ht="15">
      <c r="A5" s="2" t="s">
        <v>269</v>
      </c>
    </row>
    <row r="7" spans="1:1" ht="15">
      <c r="A7" s="2" t="s">
        <v>270</v>
      </c>
    </row>
    <row r="8" spans="1:1" ht="15">
      <c r="A8" s="2" t="s">
        <v>271</v>
      </c>
    </row>
    <row r="9" spans="1:1" ht="15">
      <c r="A9" s="2" t="s">
        <v>272</v>
      </c>
    </row>
    <row r="10" spans="1:1" ht="15">
      <c r="A10" s="2" t="s">
        <v>273</v>
      </c>
    </row>
    <row r="12" spans="1:1" ht="15.75">
      <c r="A12" s="18" t="s">
        <v>274</v>
      </c>
    </row>
    <row r="13" spans="1:1" ht="15.75">
      <c r="A13" s="18" t="s">
        <v>275</v>
      </c>
    </row>
    <row r="14" spans="1:1" ht="15.75">
      <c r="A14" s="18" t="s">
        <v>276</v>
      </c>
    </row>
    <row r="15" spans="1:1" ht="15.75">
      <c r="A15" s="18" t="s">
        <v>277</v>
      </c>
    </row>
    <row r="16" spans="1:1" ht="15.75">
      <c r="A16" s="18" t="s">
        <v>278</v>
      </c>
    </row>
    <row r="18" spans="1:1" ht="15.75">
      <c r="A18" s="18" t="s">
        <v>279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opLeftCell="A18" workbookViewId="0">
      <selection activeCell="N44" sqref="N44"/>
    </sheetView>
  </sheetViews>
  <sheetFormatPr defaultRowHeight="12.75"/>
  <cols>
    <col min="1" max="1" width="17.28515625" customWidth="1"/>
    <col min="2" max="2" width="10.28515625" bestFit="1" customWidth="1"/>
    <col min="3" max="3" width="7.85546875" customWidth="1"/>
    <col min="4" max="4" width="9.140625" customWidth="1"/>
    <col min="6" max="6" width="12.5703125" bestFit="1" customWidth="1"/>
    <col min="7" max="7" width="10.7109375" bestFit="1" customWidth="1"/>
    <col min="8" max="8" width="15.5703125" customWidth="1"/>
  </cols>
  <sheetData>
    <row r="2" spans="1:8">
      <c r="A2" s="107" t="s">
        <v>280</v>
      </c>
      <c r="B2" s="107"/>
      <c r="C2" s="107"/>
      <c r="D2" s="107"/>
      <c r="E2" s="107"/>
      <c r="F2" s="107"/>
      <c r="G2" s="107"/>
      <c r="H2" s="107"/>
    </row>
    <row r="3" spans="1:8" s="65" customFormat="1">
      <c r="A3" s="107"/>
      <c r="B3" s="107"/>
      <c r="C3" s="107"/>
      <c r="D3" s="107"/>
      <c r="E3" s="107"/>
      <c r="F3" s="107"/>
      <c r="G3" s="107"/>
      <c r="H3" s="107"/>
    </row>
    <row r="5" spans="1:8" ht="15">
      <c r="A5" s="79" t="s">
        <v>100</v>
      </c>
      <c r="B5" s="48"/>
      <c r="C5" s="48"/>
      <c r="D5" s="48"/>
      <c r="E5" s="48"/>
      <c r="F5" s="48"/>
      <c r="G5" s="48"/>
      <c r="H5" s="49"/>
    </row>
    <row r="6" spans="1:8">
      <c r="A6" s="50"/>
      <c r="B6" s="106"/>
      <c r="C6" s="106"/>
      <c r="D6" s="106"/>
      <c r="E6" s="106"/>
      <c r="F6" s="106"/>
      <c r="G6" s="106"/>
      <c r="H6" s="51"/>
    </row>
    <row r="7" spans="1:8">
      <c r="A7" s="80" t="str">
        <f>'Round Robin'!B10</f>
        <v>Totals</v>
      </c>
      <c r="B7" s="81" t="str">
        <f>'Round Robin'!C10</f>
        <v>Team Wins</v>
      </c>
      <c r="C7" s="81" t="str">
        <f>'Round Robin'!D10</f>
        <v>Wins</v>
      </c>
      <c r="D7" s="81" t="str">
        <f>'Round Robin'!E10</f>
        <v>Points</v>
      </c>
      <c r="E7" s="36" t="s">
        <v>281</v>
      </c>
      <c r="F7" s="36" t="s">
        <v>282</v>
      </c>
      <c r="G7" s="36" t="s">
        <v>283</v>
      </c>
      <c r="H7" s="52" t="s">
        <v>145</v>
      </c>
    </row>
    <row r="8" spans="1:8">
      <c r="A8" s="50" t="str">
        <f>'Round Robin'!B11</f>
        <v>SWKIF-1</v>
      </c>
      <c r="B8" s="106">
        <f>'Round Robin'!C11</f>
        <v>1</v>
      </c>
      <c r="C8" s="106">
        <f>'Round Robin'!D11</f>
        <v>5</v>
      </c>
      <c r="D8" s="106">
        <f>'Round Robin'!E11</f>
        <v>7</v>
      </c>
      <c r="E8" s="106">
        <f>(B8*1000)+(C8*100)+D8</f>
        <v>1507</v>
      </c>
      <c r="F8" s="106">
        <f>SMALL(E8:E11,4)</f>
        <v>2510</v>
      </c>
      <c r="G8" s="106">
        <f>MATCH(F8,E8:E11,0)</f>
        <v>4</v>
      </c>
      <c r="H8" s="51" t="str">
        <f>IF(OR((G8=G9),(G8=G10),(G8=G11))," ", INDEX(A8:A11,G8,1))</f>
        <v>SCO-1</v>
      </c>
    </row>
    <row r="9" spans="1:8">
      <c r="A9" s="50" t="str">
        <f>'Round Robin'!B12</f>
        <v>PNKF-3</v>
      </c>
      <c r="B9" s="106">
        <f>'Round Robin'!C12</f>
        <v>0</v>
      </c>
      <c r="C9" s="106">
        <f>'Round Robin'!D12</f>
        <v>0</v>
      </c>
      <c r="D9" s="106">
        <f>'Round Robin'!E12</f>
        <v>0</v>
      </c>
      <c r="E9" s="106">
        <f t="shared" ref="E9:E10" si="0">(B9*1000)+(C9*100)+D9</f>
        <v>0</v>
      </c>
      <c r="F9" s="106">
        <f>SMALL(E8:E11,3)</f>
        <v>1507</v>
      </c>
      <c r="G9" s="106">
        <f>MATCH(F9,E8:E11,0)</f>
        <v>1</v>
      </c>
      <c r="H9" s="51" t="str">
        <f>IF(OR((G9=G8),(G9=G10),(G9=G11))," ", INDEX(A8:A11,G9,1))</f>
        <v>SWKIF-1</v>
      </c>
    </row>
    <row r="10" spans="1:8">
      <c r="A10" s="50" t="str">
        <f>'Round Robin'!B13</f>
        <v>CKF-2</v>
      </c>
      <c r="B10" s="106">
        <f>'Round Robin'!C13</f>
        <v>1</v>
      </c>
      <c r="C10" s="106">
        <f>'Round Robin'!D13</f>
        <v>4</v>
      </c>
      <c r="D10" s="106">
        <f>'Round Robin'!E13</f>
        <v>7</v>
      </c>
      <c r="E10" s="106">
        <f t="shared" si="0"/>
        <v>1407</v>
      </c>
      <c r="F10" s="106">
        <f>SMALL(E8:E11,2)</f>
        <v>1407</v>
      </c>
      <c r="G10" s="106">
        <f>MATCH(F10,E8:E11,0)</f>
        <v>3</v>
      </c>
      <c r="H10" s="51" t="str">
        <f>IF(OR((G10=G8),(G10=G9),(G10=G11))," ", INDEX(A8:A11,G10,1))</f>
        <v>CKF-2</v>
      </c>
    </row>
    <row r="11" spans="1:8">
      <c r="A11" s="76" t="str">
        <f>'Round Robin'!B14</f>
        <v>SCO-1</v>
      </c>
      <c r="B11" s="54">
        <f>'Round Robin'!C14</f>
        <v>2</v>
      </c>
      <c r="C11" s="54">
        <f>'Round Robin'!D14</f>
        <v>5</v>
      </c>
      <c r="D11" s="54">
        <f>'Round Robin'!E14</f>
        <v>10</v>
      </c>
      <c r="E11" s="54">
        <f t="shared" ref="E11" si="1">(B11*1000)+(C11*100)+D11</f>
        <v>2510</v>
      </c>
      <c r="F11" s="54">
        <f>SMALL(E8:E11,1)</f>
        <v>0</v>
      </c>
      <c r="G11" s="54">
        <f>MATCH(F11,E8:E11,0)</f>
        <v>2</v>
      </c>
      <c r="H11" s="56" t="str">
        <f>IF(OR((G11=G8),(G11=G9),(G11=G10))," ", INDEX(A8:A11,G11,1))</f>
        <v>PNKF-3</v>
      </c>
    </row>
    <row r="14" spans="1:8" ht="15">
      <c r="A14" s="79" t="s">
        <v>104</v>
      </c>
      <c r="B14" s="48"/>
      <c r="C14" s="48"/>
      <c r="D14" s="48"/>
      <c r="E14" s="48"/>
      <c r="F14" s="48"/>
      <c r="G14" s="48"/>
      <c r="H14" s="49"/>
    </row>
    <row r="15" spans="1:8">
      <c r="A15" s="50"/>
      <c r="B15" s="106"/>
      <c r="C15" s="106"/>
      <c r="D15" s="106"/>
      <c r="E15" s="106"/>
      <c r="F15" s="106"/>
      <c r="G15" s="106"/>
      <c r="H15" s="51"/>
    </row>
    <row r="16" spans="1:8">
      <c r="A16" s="80" t="str">
        <f>'Round Robin'!B25</f>
        <v>Totals</v>
      </c>
      <c r="B16" s="81" t="str">
        <f>'Round Robin'!C25</f>
        <v>Team Wins</v>
      </c>
      <c r="C16" s="81" t="str">
        <f>'Round Robin'!D25</f>
        <v>Wins</v>
      </c>
      <c r="D16" s="81" t="str">
        <f>'Round Robin'!E25</f>
        <v>Points</v>
      </c>
      <c r="E16" s="36" t="s">
        <v>281</v>
      </c>
      <c r="F16" s="36" t="s">
        <v>282</v>
      </c>
      <c r="G16" s="36" t="s">
        <v>283</v>
      </c>
      <c r="H16" s="52" t="s">
        <v>145</v>
      </c>
    </row>
    <row r="17" spans="1:8">
      <c r="A17" s="50" t="str">
        <f>'Round Robin'!B26</f>
        <v>COMP-2</v>
      </c>
      <c r="B17" s="106">
        <f>'Round Robin'!C26</f>
        <v>0</v>
      </c>
      <c r="C17" s="106">
        <f>'Round Robin'!D26</f>
        <v>1</v>
      </c>
      <c r="D17" s="106">
        <f>'Round Robin'!E26</f>
        <v>1</v>
      </c>
      <c r="E17" s="106">
        <f>(B17*1000)+(C17*100)+D17</f>
        <v>101</v>
      </c>
      <c r="F17" s="106">
        <f>SMALL(E17:E20,4)</f>
        <v>2815</v>
      </c>
      <c r="G17" s="106">
        <f>MATCH(F17,E17:E20,0)</f>
        <v>2</v>
      </c>
      <c r="H17" s="51" t="str">
        <f>IF(OR((G17=G18),(G17=G19),(G17=G20))," ", INDEX(A17:A20,G17,1))</f>
        <v>PNKF-1</v>
      </c>
    </row>
    <row r="18" spans="1:8">
      <c r="A18" s="50" t="str">
        <f>'Round Robin'!B27</f>
        <v>PNKF-1</v>
      </c>
      <c r="B18" s="106">
        <f>'Round Robin'!C27</f>
        <v>2</v>
      </c>
      <c r="C18" s="106">
        <f>'Round Robin'!D27</f>
        <v>8</v>
      </c>
      <c r="D18" s="106">
        <f>'Round Robin'!E27</f>
        <v>15</v>
      </c>
      <c r="E18" s="106">
        <f t="shared" ref="E18:E20" si="2">(B18*1000)+(C18*100)+D18</f>
        <v>2815</v>
      </c>
      <c r="F18" s="106">
        <f>SMALL(E17:E20,3)</f>
        <v>2610</v>
      </c>
      <c r="G18" s="106">
        <f>MATCH(F18,E17:E20,0)</f>
        <v>4</v>
      </c>
      <c r="H18" s="51" t="str">
        <f>IF(OR((G18=G17),(G18=G19),(G18=G20))," ", INDEX(A17:A20,G18,1))</f>
        <v>NCKF-1</v>
      </c>
    </row>
    <row r="19" spans="1:8">
      <c r="A19" s="50" t="str">
        <f>'Round Robin'!B28</f>
        <v>SCO-2</v>
      </c>
      <c r="B19" s="106">
        <f>'Round Robin'!C28</f>
        <v>0</v>
      </c>
      <c r="C19" s="106">
        <f>'Round Robin'!D28</f>
        <v>0</v>
      </c>
      <c r="D19" s="106">
        <f>'Round Robin'!E28</f>
        <v>0</v>
      </c>
      <c r="E19" s="106">
        <f t="shared" si="2"/>
        <v>0</v>
      </c>
      <c r="F19" s="106">
        <f>SMALL(E17:E20,2)</f>
        <v>101</v>
      </c>
      <c r="G19" s="106">
        <f>MATCH(F19,E17:E20,0)</f>
        <v>1</v>
      </c>
      <c r="H19" s="51" t="str">
        <f>IF(OR((G19=G17),(G19=G18),(G19=G20))," ", INDEX(A17:A20,G19,1))</f>
        <v>COMP-2</v>
      </c>
    </row>
    <row r="20" spans="1:8">
      <c r="A20" s="76" t="str">
        <f>'Round Robin'!B29</f>
        <v>NCKF-1</v>
      </c>
      <c r="B20" s="54">
        <f>'Round Robin'!C29</f>
        <v>2</v>
      </c>
      <c r="C20" s="54">
        <f>'Round Robin'!D29</f>
        <v>6</v>
      </c>
      <c r="D20" s="54">
        <f>'Round Robin'!E29</f>
        <v>10</v>
      </c>
      <c r="E20" s="54">
        <f t="shared" si="2"/>
        <v>2610</v>
      </c>
      <c r="F20" s="54">
        <f>SMALL(E17:E20,1)</f>
        <v>0</v>
      </c>
      <c r="G20" s="54">
        <f>MATCH(F20,E17:E20,0)</f>
        <v>3</v>
      </c>
      <c r="H20" s="56" t="str">
        <f>IF(OR((G20=G17),(G20=G18),(G20=G19))," ", INDEX(A17:A20,G20,1))</f>
        <v>SCO-2</v>
      </c>
    </row>
    <row r="23" spans="1:8" ht="15">
      <c r="A23" s="79" t="s">
        <v>108</v>
      </c>
      <c r="B23" s="48"/>
      <c r="C23" s="48"/>
      <c r="D23" s="48"/>
      <c r="E23" s="48"/>
      <c r="F23" s="48"/>
      <c r="G23" s="48"/>
      <c r="H23" s="49"/>
    </row>
    <row r="24" spans="1:8">
      <c r="A24" s="50"/>
      <c r="B24" s="106"/>
      <c r="C24" s="106"/>
      <c r="D24" s="106"/>
      <c r="E24" s="106"/>
      <c r="F24" s="106"/>
      <c r="G24" s="106"/>
      <c r="H24" s="51"/>
    </row>
    <row r="25" spans="1:8">
      <c r="A25" s="80" t="str">
        <f>'Round Robin'!B40</f>
        <v>Totals</v>
      </c>
      <c r="B25" s="81" t="str">
        <f>'Round Robin'!C40</f>
        <v>Team Wins</v>
      </c>
      <c r="C25" s="81" t="str">
        <f>'Round Robin'!D40</f>
        <v>Wins</v>
      </c>
      <c r="D25" s="81" t="str">
        <f>'Round Robin'!E40</f>
        <v>Points</v>
      </c>
      <c r="E25" s="36" t="s">
        <v>281</v>
      </c>
      <c r="F25" s="36" t="s">
        <v>282</v>
      </c>
      <c r="G25" s="36" t="s">
        <v>283</v>
      </c>
      <c r="H25" s="52" t="s">
        <v>145</v>
      </c>
    </row>
    <row r="26" spans="1:8">
      <c r="A26" s="50" t="str">
        <f>'Round Robin'!B41</f>
        <v>PNKF-2</v>
      </c>
      <c r="B26" s="106">
        <f>'Round Robin'!C41</f>
        <v>2</v>
      </c>
      <c r="C26" s="106">
        <f>'Round Robin'!D41</f>
        <v>10</v>
      </c>
      <c r="D26" s="106">
        <f>'Round Robin'!E41</f>
        <v>18</v>
      </c>
      <c r="E26" s="106">
        <f>(B26*1000)+(C26*100)+D26</f>
        <v>3018</v>
      </c>
      <c r="F26" s="106">
        <f>SMALL(E26:E29,4)</f>
        <v>3018</v>
      </c>
      <c r="G26" s="106">
        <f>MATCH(F26,E26:E29,0)</f>
        <v>1</v>
      </c>
      <c r="H26" s="51" t="str">
        <f>IF(OR((G26=G27),(G26=G28),(G26=G29))," ", INDEX(A26:A29,G26,1))</f>
        <v>PNKF-2</v>
      </c>
    </row>
    <row r="27" spans="1:8">
      <c r="A27" s="50" t="str">
        <f>'Round Robin'!B42</f>
        <v>COMP-3</v>
      </c>
      <c r="B27" s="106">
        <f>'Round Robin'!C42</f>
        <v>0</v>
      </c>
      <c r="C27" s="106">
        <f>'Round Robin'!D42</f>
        <v>1</v>
      </c>
      <c r="D27" s="106">
        <f>'Round Robin'!E42</f>
        <v>3</v>
      </c>
      <c r="E27" s="106">
        <f t="shared" ref="E27:E29" si="3">(B27*1000)+(C27*100)+D27</f>
        <v>103</v>
      </c>
      <c r="F27" s="106">
        <f>SMALL(E26:E29,3)</f>
        <v>2510</v>
      </c>
      <c r="G27" s="106">
        <f>MATCH(F27,E26:E29,0)</f>
        <v>3</v>
      </c>
      <c r="H27" s="51" t="str">
        <f>IF(OR((G27=G26),(G27=G28),(G27=G29))," ", INDEX(A26:A29,G27,1))</f>
        <v>NCKF-2</v>
      </c>
    </row>
    <row r="28" spans="1:8">
      <c r="A28" s="50" t="str">
        <f>'Round Robin'!B43</f>
        <v>NCKF-2</v>
      </c>
      <c r="B28" s="106">
        <f>'Round Robin'!C43</f>
        <v>2</v>
      </c>
      <c r="C28" s="106">
        <f>'Round Robin'!D43</f>
        <v>5</v>
      </c>
      <c r="D28" s="106">
        <f>'Round Robin'!E43</f>
        <v>10</v>
      </c>
      <c r="E28" s="106">
        <f t="shared" si="3"/>
        <v>2510</v>
      </c>
      <c r="F28" s="106">
        <f>SMALL(E26:E29,2)</f>
        <v>103</v>
      </c>
      <c r="G28" s="106">
        <f>MATCH(F28,E26:E29,0)</f>
        <v>2</v>
      </c>
      <c r="H28" s="51" t="str">
        <f>IF(OR((G28=G26),(G28=G27),(G28=G29))," ", INDEX(A26:A29,G28,1))</f>
        <v>COMP-3</v>
      </c>
    </row>
    <row r="29" spans="1:8">
      <c r="A29" s="76" t="str">
        <f>'Round Robin'!B44</f>
        <v>COMP-4</v>
      </c>
      <c r="B29" s="54">
        <f>'Round Robin'!C44</f>
        <v>0</v>
      </c>
      <c r="C29" s="54">
        <f>'Round Robin'!D44</f>
        <v>1</v>
      </c>
      <c r="D29" s="54">
        <f>'Round Robin'!E44</f>
        <v>2</v>
      </c>
      <c r="E29" s="54">
        <f t="shared" si="3"/>
        <v>102</v>
      </c>
      <c r="F29" s="54">
        <f>SMALL(E26:E29,1)</f>
        <v>102</v>
      </c>
      <c r="G29" s="54">
        <f>MATCH(F29,E26:E29,0)</f>
        <v>4</v>
      </c>
      <c r="H29" s="56" t="str">
        <f>IF(OR((G29=G26),(G29=G27),(G29=G28))," ", INDEX(A26:A29,G29,1))</f>
        <v>COMP-4</v>
      </c>
    </row>
    <row r="30" spans="1:8">
      <c r="A30" s="107"/>
      <c r="B30" s="107"/>
      <c r="C30" s="107"/>
      <c r="D30" s="107"/>
      <c r="E30" s="107"/>
      <c r="F30" s="107"/>
      <c r="G30" s="107"/>
      <c r="H30" s="107"/>
    </row>
    <row r="31" spans="1:8">
      <c r="A31" s="107"/>
      <c r="B31" s="107"/>
      <c r="C31" s="107"/>
      <c r="D31" s="107"/>
      <c r="E31" s="107"/>
      <c r="F31" s="107"/>
      <c r="G31" s="107"/>
      <c r="H31" s="107"/>
    </row>
    <row r="32" spans="1:8" ht="15">
      <c r="A32" s="79" t="s">
        <v>112</v>
      </c>
      <c r="B32" s="48"/>
      <c r="C32" s="48"/>
      <c r="D32" s="48"/>
      <c r="E32" s="48"/>
      <c r="F32" s="48"/>
      <c r="G32" s="48"/>
      <c r="H32" s="49"/>
    </row>
    <row r="33" spans="1:8">
      <c r="A33" s="50"/>
      <c r="B33" s="106"/>
      <c r="C33" s="106"/>
      <c r="D33" s="106"/>
      <c r="E33" s="106"/>
      <c r="F33" s="106"/>
      <c r="G33" s="106"/>
      <c r="H33" s="51"/>
    </row>
    <row r="34" spans="1:8">
      <c r="A34" s="80" t="str">
        <f>'Round Robin'!B55</f>
        <v>Totals</v>
      </c>
      <c r="B34" s="81" t="str">
        <f>'Round Robin'!C55</f>
        <v>Team Wins</v>
      </c>
      <c r="C34" s="81" t="str">
        <f>'Round Robin'!D55</f>
        <v>Wins</v>
      </c>
      <c r="D34" s="81" t="str">
        <f>'Round Robin'!E55</f>
        <v>Points</v>
      </c>
      <c r="E34" s="36" t="s">
        <v>281</v>
      </c>
      <c r="F34" s="36" t="s">
        <v>282</v>
      </c>
      <c r="G34" s="36" t="s">
        <v>283</v>
      </c>
      <c r="H34" s="52" t="s">
        <v>145</v>
      </c>
    </row>
    <row r="35" spans="1:8">
      <c r="A35" s="50" t="str">
        <f>'Round Robin'!B56</f>
        <v>CKF-1</v>
      </c>
      <c r="B35" s="106">
        <f>'Round Robin'!C56</f>
        <v>2</v>
      </c>
      <c r="C35" s="106">
        <f>'Round Robin'!D56</f>
        <v>8</v>
      </c>
      <c r="D35" s="106">
        <f>'Round Robin'!E56</f>
        <v>15</v>
      </c>
      <c r="E35" s="106">
        <f>(B35*1000)+(C35*100)+D35</f>
        <v>2815</v>
      </c>
      <c r="F35" s="106">
        <f>SMALL(E35:E38,4)</f>
        <v>2815</v>
      </c>
      <c r="G35" s="106">
        <f>MATCH(F35,E35:E38,0)</f>
        <v>1</v>
      </c>
      <c r="H35" s="51" t="str">
        <f>IF(OR((G35=G36),(G35=G37),(G35=G38))," ", INDEX(A35:A38,G35,1))</f>
        <v>CKF-1</v>
      </c>
    </row>
    <row r="36" spans="1:8">
      <c r="A36" s="50" t="str">
        <f>'Round Robin'!B57</f>
        <v>COMP-1</v>
      </c>
      <c r="B36" s="106">
        <f>'Round Robin'!C57</f>
        <v>1</v>
      </c>
      <c r="C36" s="106">
        <f>'Round Robin'!D57</f>
        <v>1</v>
      </c>
      <c r="D36" s="106">
        <f>'Round Robin'!E57</f>
        <v>3</v>
      </c>
      <c r="E36" s="106">
        <f t="shared" ref="E36:E38" si="4">(B36*1000)+(C36*100)+D36</f>
        <v>1103</v>
      </c>
      <c r="F36" s="106">
        <f>SMALL(E35:E38,3)</f>
        <v>1205</v>
      </c>
      <c r="G36" s="106">
        <f>MATCH(F36,E35:E38,0)</f>
        <v>4</v>
      </c>
      <c r="H36" s="51" t="str">
        <f>IF(OR((G36=G35),(G36=G37),(G36=G38))," ", INDEX(A35:A38,G36,1))</f>
        <v>SWKIF-2</v>
      </c>
    </row>
    <row r="37" spans="1:8">
      <c r="A37" s="50" t="str">
        <f>'Round Robin'!B58</f>
        <v>OBUKAN</v>
      </c>
      <c r="B37" s="106">
        <f>'Round Robin'!C58</f>
        <v>0</v>
      </c>
      <c r="C37" s="106">
        <f>'Round Robin'!D58</f>
        <v>1</v>
      </c>
      <c r="D37" s="106">
        <f>'Round Robin'!E58</f>
        <v>3</v>
      </c>
      <c r="E37" s="106">
        <f t="shared" si="4"/>
        <v>103</v>
      </c>
      <c r="F37" s="106">
        <f>SMALL(E35:E38,2)</f>
        <v>1103</v>
      </c>
      <c r="G37" s="106">
        <f>MATCH(F37,E35:E38,0)</f>
        <v>2</v>
      </c>
      <c r="H37" s="51" t="str">
        <f>IF(OR((G37=G35),(G37=G36),(G37=G38))," ", INDEX(A35:A38,G37,1))</f>
        <v>COMP-1</v>
      </c>
    </row>
    <row r="38" spans="1:8">
      <c r="A38" s="76" t="str">
        <f>'Round Robin'!B59</f>
        <v>SWKIF-2</v>
      </c>
      <c r="B38" s="54">
        <f>'Round Robin'!C59</f>
        <v>1</v>
      </c>
      <c r="C38" s="54">
        <f>'Round Robin'!D59</f>
        <v>2</v>
      </c>
      <c r="D38" s="54">
        <f>'Round Robin'!E59</f>
        <v>5</v>
      </c>
      <c r="E38" s="54">
        <f t="shared" si="4"/>
        <v>1205</v>
      </c>
      <c r="F38" s="54">
        <f>SMALL(E35:E38,1)</f>
        <v>103</v>
      </c>
      <c r="G38" s="54">
        <f>MATCH(F38,E35:E38,0)</f>
        <v>3</v>
      </c>
      <c r="H38" s="56" t="str">
        <f>IF(OR((G38=G35),(G38=G36),(G38=G37))," ", INDEX(A35:A38,G38,1))</f>
        <v>OBUKAN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DeJong</dc:creator>
  <cp:keywords/>
  <dc:description/>
  <cp:lastModifiedBy>Court A PNKF</cp:lastModifiedBy>
  <cp:revision/>
  <dcterms:created xsi:type="dcterms:W3CDTF">2012-07-09T17:38:51Z</dcterms:created>
  <dcterms:modified xsi:type="dcterms:W3CDTF">2016-07-16T20:23:56Z</dcterms:modified>
  <cp:category/>
  <cp:contentStatus/>
</cp:coreProperties>
</file>